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180" tabRatio="878"/>
  </bookViews>
  <sheets>
    <sheet name="Contents" sheetId="2" r:id="rId1"/>
    <sheet name="1 - Cash Generation" sheetId="3" r:id="rId2"/>
    <sheet name="2 - HoldCo cashflow" sheetId="4" r:id="rId3"/>
    <sheet name="3 - Sources &amp; uses" sheetId="5" r:id="rId4"/>
    <sheet name="4 - Long-term free cash" sheetId="28" r:id="rId5"/>
    <sheet name="5 - Management Actions" sheetId="8" r:id="rId6"/>
    <sheet name="6 - PGH Solvency" sheetId="9" r:id="rId7"/>
    <sheet name="7 - LifeCo Free Surplus" sheetId="10" r:id="rId8"/>
    <sheet name="8 - SCR breakdown" sheetId="11" r:id="rId9"/>
    <sheet name="9 - Sensitivities" sheetId="12" r:id="rId10"/>
    <sheet name="10a - AUA &amp; flows" sheetId="13" r:id="rId11"/>
    <sheet name="10b - AUA &amp; Flows (FY 2020+)" sheetId="26" r:id="rId12"/>
    <sheet name="11 - AUA by fund" sheetId="14" r:id="rId13"/>
    <sheet name="12a - New business (historic)" sheetId="16" r:id="rId14"/>
    <sheet name="12b - New business (2020+)" sheetId="25" r:id="rId15"/>
    <sheet name="13 - Asset data" sheetId="17" r:id="rId16"/>
    <sheet name="14 - Debt exposure country" sheetId="32" r:id="rId17"/>
    <sheet name="15 - Credit rating debt" sheetId="23" r:id="rId18"/>
    <sheet name="16 - Sh Debt by sector" sheetId="15" r:id="rId19"/>
    <sheet name="17 - Illiquids" sheetId="24" r:id="rId20"/>
    <sheet name="18a - Leverage (historic)" sheetId="19" r:id="rId21"/>
    <sheet name="18b - Leverage (FY22 restated+)" sheetId="33" r:id="rId22"/>
    <sheet name="19 - Dividends" sheetId="20" r:id="rId23"/>
    <sheet name="20 - Acqs" sheetId="21" r:id="rId24"/>
    <sheet name="21 - SH debt" sheetId="22" r:id="rId25"/>
    <sheet name="22 - FY22 IFRS P&amp;L (IP format)" sheetId="35" r:id="rId26"/>
    <sheet name="23 - FY22 Shareholders' equity" sheetId="36" r:id="rId27"/>
    <sheet name="24 - FY22 Adj.equity &amp; CSM" sheetId="37" r:id="rId28"/>
    <sheet name="25 - HY23 IFRS P&amp;L (IP format)" sheetId="38" r:id="rId29"/>
    <sheet name="26 - HY23 Adj.equity &amp; CSM AOMs" sheetId="39" r:id="rId30"/>
    <sheet name="27 - HY23 Income Statement" sheetId="41" r:id="rId31"/>
    <sheet name="28 - HY23 Balance Sheet" sheetId="40" r:id="rId32"/>
  </sheets>
  <definedNames>
    <definedName name="ID" localSheetId="1" hidden="1">"f00f4805-c430-4f35-9be5-9b86ce1c9e0e"</definedName>
    <definedName name="ID" localSheetId="10" hidden="1">"bd47d5a3-77df-4623-8b6c-43528fef491c"</definedName>
    <definedName name="ID" localSheetId="11" hidden="1">"2d6e72fc-aa27-4239-b0ec-71bb4c0bafce"</definedName>
    <definedName name="ID" localSheetId="12" hidden="1">"12bf5fe1-b059-469b-8bf0-29a9dc8c9dfe"</definedName>
    <definedName name="ID" localSheetId="13" hidden="1">"828954ea-d718-4024-a855-9ef65725195b"</definedName>
    <definedName name="ID" localSheetId="14" hidden="1">"5fa0b713-42c0-4388-873e-b603a6de6ab5"</definedName>
    <definedName name="ID" localSheetId="15" hidden="1">"66fc4c76-bd7f-41d0-8269-b74a45151249"</definedName>
    <definedName name="ID" localSheetId="16" hidden="1">"18e53fd2-21a4-423f-bf27-93f48f086f29"</definedName>
    <definedName name="ID" localSheetId="17" hidden="1">"5a731fd4-dd01-4ea7-8551-8c898eb8cdae"</definedName>
    <definedName name="ID" localSheetId="18" hidden="1">"3de9588b-3635-40bd-95c9-0141520d97a5"</definedName>
    <definedName name="ID" localSheetId="19" hidden="1">"94e1f4c5-097b-443b-bcaa-9b4ebefa0927"</definedName>
    <definedName name="ID" localSheetId="20" hidden="1">"037455d3-7bab-4da3-a2e2-857478c2a25e"</definedName>
    <definedName name="ID" localSheetId="21" hidden="1">"037455d3-7bab-4da3-a2e2-857478c2a25e"</definedName>
    <definedName name="ID" localSheetId="22" hidden="1">"02f3677e-8c33-4b9c-bad8-7cd47b60e750"</definedName>
    <definedName name="ID" localSheetId="2" hidden="1">"f9061000-a489-4b01-b175-b8c5affeb2e9"</definedName>
    <definedName name="ID" localSheetId="23" hidden="1">"2cf2add1-9003-4e12-90e5-1d8d710b457d"</definedName>
    <definedName name="ID" localSheetId="24" hidden="1">"2800dcde-4a5c-403d-b6b3-7e390585d5cc"</definedName>
    <definedName name="ID" localSheetId="3" hidden="1">"dd1e1b36-ce3f-4409-9a8b-212d05066e50"</definedName>
    <definedName name="ID" localSheetId="4" hidden="1">"7a51744b-3128-4abe-b0af-03cc87c0ac40"</definedName>
    <definedName name="ID" localSheetId="5" hidden="1">"b9b85398-c3e1-405d-9351-559c3e423cd4"</definedName>
    <definedName name="ID" localSheetId="6" hidden="1">"759ff854-d4ff-45f0-a02b-dafc8076caad"</definedName>
    <definedName name="ID" localSheetId="7" hidden="1">"86aa606f-06c0-4993-99b4-d4fc4e2334e7"</definedName>
    <definedName name="ID" localSheetId="8" hidden="1">"dad6e8af-acc6-4448-ac2f-bcf42f52013a"</definedName>
    <definedName name="ID" localSheetId="9" hidden="1">"21076bc5-51de-422c-ba3b-f4ea3ad76e3b"</definedName>
    <definedName name="ID" localSheetId="0" hidden="1">"f1ab4de8-ed9e-482c-a32f-7ff993e31f94"</definedName>
    <definedName name="_xlnm.Print_Area" localSheetId="25">'22 - FY22 IFRS P&amp;L (IP format)'!$B$2:$E$43</definedName>
    <definedName name="_xlnm.Print_Area" localSheetId="26">'23 - FY22 Shareholders'' equity'!$B$2:$D$34</definedName>
    <definedName name="_xlnm.Print_Area" localSheetId="27">'24 - FY22 Adj.equity &amp; CSM'!$B$2:$D$29</definedName>
  </definedNames>
  <calcPr calcId="162913"/>
</workbook>
</file>

<file path=xl/calcChain.xml><?xml version="1.0" encoding="utf-8"?>
<calcChain xmlns="http://schemas.openxmlformats.org/spreadsheetml/2006/main">
  <c r="D30" i="35" l="1"/>
  <c r="H32" i="26" l="1"/>
  <c r="F92" i="17" l="1"/>
  <c r="E92" i="17"/>
  <c r="D92" i="17"/>
  <c r="C92" i="17"/>
  <c r="B92" i="17"/>
  <c r="D47" i="17"/>
  <c r="D49" i="17" s="1"/>
  <c r="C47" i="17"/>
  <c r="C49" i="17" s="1"/>
  <c r="B47" i="17"/>
  <c r="B49" i="17" s="1"/>
  <c r="E46" i="17"/>
  <c r="F46" i="17" s="1"/>
  <c r="F47" i="17" s="1"/>
  <c r="F49" i="17" s="1"/>
  <c r="H86" i="26"/>
  <c r="H85" i="26"/>
  <c r="H84" i="26"/>
  <c r="H83" i="26"/>
  <c r="H82" i="26"/>
  <c r="H81" i="26"/>
  <c r="H79" i="26"/>
  <c r="D70" i="26"/>
  <c r="H70" i="26" s="1"/>
  <c r="P70" i="26" s="1"/>
  <c r="T70" i="26" s="1"/>
  <c r="R69" i="26"/>
  <c r="J69" i="26"/>
  <c r="D69" i="26"/>
  <c r="H69" i="26" s="1"/>
  <c r="P69" i="26" s="1"/>
  <c r="T69" i="26" s="1"/>
  <c r="R68" i="26"/>
  <c r="N68" i="26"/>
  <c r="L68" i="26"/>
  <c r="J68" i="26"/>
  <c r="F68" i="26"/>
  <c r="D68" i="26"/>
  <c r="H68" i="26" s="1"/>
  <c r="P68" i="26" s="1"/>
  <c r="T68" i="26" s="1"/>
  <c r="R67" i="26"/>
  <c r="D67" i="26"/>
  <c r="H67" i="26" s="1"/>
  <c r="P67" i="26" s="1"/>
  <c r="T67" i="26" s="1"/>
  <c r="H66" i="26"/>
  <c r="P66" i="26" s="1"/>
  <c r="T66" i="26" s="1"/>
  <c r="R65" i="26"/>
  <c r="R71" i="26" s="1"/>
  <c r="F7" i="26" s="1"/>
  <c r="P65" i="26"/>
  <c r="L65" i="26"/>
  <c r="D65" i="26"/>
  <c r="D71" i="26" s="1"/>
  <c r="H71" i="26" s="1"/>
  <c r="T64" i="26"/>
  <c r="T63" i="26"/>
  <c r="P63" i="26"/>
  <c r="H63" i="26"/>
  <c r="R62" i="26"/>
  <c r="T62" i="26" s="1"/>
  <c r="H62" i="26"/>
  <c r="T61" i="26"/>
  <c r="H61" i="26"/>
  <c r="F20" i="26"/>
  <c r="F16" i="26"/>
  <c r="F15" i="26"/>
  <c r="E28" i="28"/>
  <c r="E25" i="28"/>
  <c r="E24" i="28"/>
  <c r="E23" i="28"/>
  <c r="E22" i="28"/>
  <c r="F10" i="28"/>
  <c r="E10" i="28"/>
  <c r="E9" i="28"/>
  <c r="E8" i="28"/>
  <c r="E6" i="28"/>
  <c r="J16" i="4"/>
  <c r="J14" i="4"/>
  <c r="J13" i="4"/>
  <c r="J12" i="4"/>
  <c r="J11" i="4"/>
  <c r="J10" i="4"/>
  <c r="P71" i="26" l="1"/>
  <c r="H65" i="26"/>
  <c r="T65" i="26"/>
  <c r="E47" i="17"/>
  <c r="E49" i="17" s="1"/>
  <c r="T71" i="26" l="1"/>
  <c r="F8" i="26"/>
</calcChain>
</file>

<file path=xl/sharedStrings.xml><?xml version="1.0" encoding="utf-8"?>
<sst xmlns="http://schemas.openxmlformats.org/spreadsheetml/2006/main" count="2220" uniqueCount="1011">
  <si>
    <t>Holding company cashflow</t>
  </si>
  <si>
    <t>Acquisitions</t>
  </si>
  <si>
    <t>AUA</t>
  </si>
  <si>
    <t>Asset data</t>
  </si>
  <si>
    <t>Year on Year Delivery</t>
  </si>
  <si>
    <t>HY2020</t>
  </si>
  <si>
    <t>Split:</t>
  </si>
  <si>
    <t>N/A</t>
  </si>
  <si>
    <t>CASH GENERATION</t>
  </si>
  <si>
    <t>2019 - 2023 (set Mar 2019)</t>
  </si>
  <si>
    <t>2020 - 2023 (set Mar 2020)</t>
  </si>
  <si>
    <t>2020 - 2023 (set Aug 2020)</t>
  </si>
  <si>
    <t>Long Term Cash Generation (£bn)</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</si>
  <si>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</si>
  <si>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</si>
  <si>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</si>
  <si>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</si>
  <si>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</si>
  <si>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</si>
  <si>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</si>
  <si>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</si>
  <si>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</si>
  <si>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</si>
  <si>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</si>
  <si>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</si>
  <si>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</si>
  <si>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</si>
  <si>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</si>
  <si>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</si>
  <si>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Uses of cash</t>
  </si>
  <si>
    <t>Operating expenses</t>
  </si>
  <si>
    <t>Pension scheme contributions</t>
  </si>
  <si>
    <t>Debt interest</t>
  </si>
  <si>
    <t>Shareholder dividend</t>
  </si>
  <si>
    <t>Total cash outflows</t>
  </si>
  <si>
    <t>Cost of acquisitions</t>
  </si>
  <si>
    <t>Closing cash and cash equivalents</t>
  </si>
  <si>
    <t>HOLDING COMPANY CASHFLOW</t>
  </si>
  <si>
    <t>Debt repayments</t>
  </si>
  <si>
    <t>Description</t>
  </si>
  <si>
    <t>5 years</t>
  </si>
  <si>
    <t>Management actions</t>
  </si>
  <si>
    <t>Sensitivities</t>
  </si>
  <si>
    <t>Solvency II Balance Sheet</t>
  </si>
  <si>
    <t>SCR breakdown</t>
  </si>
  <si>
    <t>£bn</t>
  </si>
  <si>
    <t>UK Heritage</t>
  </si>
  <si>
    <t>UK Open</t>
  </si>
  <si>
    <t>Europe</t>
  </si>
  <si>
    <t>A</t>
  </si>
  <si>
    <t>B</t>
  </si>
  <si>
    <t>Note 2: Increase post acquisition of AXA Wealth and Abbey Life</t>
  </si>
  <si>
    <t>Note 3: Increased post acquisition of Standard Life Assurance Limited</t>
  </si>
  <si>
    <t>Note 4: Increased post acquisition of ReAssure</t>
  </si>
  <si>
    <t>MANAGEMENT ACTIONS</t>
  </si>
  <si>
    <t>Own Funds</t>
  </si>
  <si>
    <t>SCR</t>
  </si>
  <si>
    <t>Excess</t>
  </si>
  <si>
    <t>not available</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</si>
  <si>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</si>
  <si>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</si>
  <si>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</si>
  <si>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</si>
  <si>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</si>
  <si>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</si>
  <si>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</si>
  <si>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</si>
  <si>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</si>
  <si>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</si>
  <si>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</si>
  <si>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</si>
  <si>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</si>
  <si>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</si>
  <si>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</si>
  <si>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</si>
  <si>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</si>
  <si>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</si>
  <si>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</si>
  <si>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</si>
  <si>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Change in PGH Group Solvency II Excess (£bn)</t>
  </si>
  <si>
    <t>Opening Solvency II Excess - unadjusted</t>
  </si>
  <si>
    <t>Impact of acquisition</t>
  </si>
  <si>
    <t>Closing PGH Solvency II Excess</t>
  </si>
  <si>
    <t xml:space="preserve">Year on Year Delivery </t>
  </si>
  <si>
    <t>LIFECO FREE SURPLUS</t>
  </si>
  <si>
    <t>Change in LifeCo Free Surplus (£bn)</t>
  </si>
  <si>
    <t>Economics variances, financing &amp; other</t>
  </si>
  <si>
    <t>Cash remittances to holding companies</t>
  </si>
  <si>
    <t>Cash remittances from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</si>
  <si>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</si>
  <si>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</si>
  <si>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</si>
  <si>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</si>
  <si>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</si>
  <si>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</si>
  <si>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</si>
  <si>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</si>
  <si>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</si>
  <si>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</si>
  <si>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</si>
  <si>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</si>
  <si>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</si>
  <si>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</si>
  <si>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</si>
  <si>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</si>
  <si>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</si>
  <si>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</si>
  <si>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Opening AUA</t>
  </si>
  <si>
    <t>Market movements</t>
  </si>
  <si>
    <t>Closing AUA</t>
  </si>
  <si>
    <t>Workplace</t>
  </si>
  <si>
    <t>Retail</t>
  </si>
  <si>
    <t>Wrap SIPP</t>
  </si>
  <si>
    <t>FY 2018 AUA</t>
  </si>
  <si>
    <t>Gross inflows - new</t>
  </si>
  <si>
    <t>Gross inflows - existing</t>
  </si>
  <si>
    <t>Outflows</t>
  </si>
  <si>
    <t>Reclassified</t>
  </si>
  <si>
    <t>FY 2019 AUA</t>
  </si>
  <si>
    <t>HY 2020 AUA</t>
  </si>
  <si>
    <t>With-profits</t>
  </si>
  <si>
    <t>Unit Linked</t>
  </si>
  <si>
    <t>Total UK Open</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</si>
  <si>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</si>
  <si>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</si>
  <si>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</si>
  <si>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</si>
  <si>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</si>
  <si>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</si>
  <si>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</si>
  <si>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</si>
  <si>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</si>
  <si>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</si>
  <si>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</si>
  <si>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</si>
  <si>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</si>
  <si>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</si>
  <si>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</si>
  <si>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</si>
  <si>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</si>
  <si>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</si>
  <si>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</si>
  <si>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</si>
  <si>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</si>
  <si>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</si>
  <si>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</si>
  <si>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Solvency</t>
  </si>
  <si>
    <t>Retail pensions</t>
  </si>
  <si>
    <t>Summary AUA Movement -:</t>
  </si>
  <si>
    <t>Movement in AUA by product type  (£bn)</t>
  </si>
  <si>
    <t>New business contribution - UK Open (£m) -:</t>
  </si>
  <si>
    <t>New business contribution - Europe (£m)</t>
  </si>
  <si>
    <t>NEW BUSINESS</t>
  </si>
  <si>
    <t>BPA stats</t>
  </si>
  <si>
    <t>Premiums (£m)</t>
  </si>
  <si>
    <t>Capital to premiums conversion</t>
  </si>
  <si>
    <t>Average payback before internal capital management policy</t>
  </si>
  <si>
    <t>Average payback after internal capital management policy</t>
  </si>
  <si>
    <t>Capital to new incremental cash generation conversion</t>
  </si>
  <si>
    <t>Deals completed (external)</t>
  </si>
  <si>
    <t>9 - 10 yrs</t>
  </si>
  <si>
    <t>6 - 7 yrs</t>
  </si>
  <si>
    <t>Day 1 capital allocation after internal capital management policy</t>
  </si>
  <si>
    <t>4 - 5 yrs</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</si>
  <si>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</si>
  <si>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</si>
  <si>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</si>
  <si>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</si>
  <si>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</si>
  <si>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</si>
  <si>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</si>
  <si>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</si>
  <si>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</si>
  <si>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</si>
  <si>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</si>
  <si>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</si>
  <si>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</si>
  <si>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</si>
  <si>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</si>
  <si>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</si>
  <si>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</si>
  <si>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</si>
  <si>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</si>
  <si>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</si>
  <si>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</si>
  <si>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</si>
  <si>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</si>
  <si>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Asset mix of life companies @ FY 2017</t>
  </si>
  <si>
    <t>SCCR Ratio %</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</si>
  <si>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</si>
  <si>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</si>
  <si>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</si>
  <si>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</si>
  <si>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</si>
  <si>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</si>
  <si>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</si>
  <si>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</si>
  <si>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</si>
  <si>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</si>
  <si>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</si>
  <si>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</si>
  <si>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</si>
  <si>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</si>
  <si>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</si>
  <si>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</si>
  <si>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</si>
  <si>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</si>
  <si>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Target on announcement</t>
  </si>
  <si>
    <t>Revised target</t>
  </si>
  <si>
    <t>Capital Synergies (£m)</t>
  </si>
  <si>
    <t>One off cost saving (£m)</t>
  </si>
  <si>
    <t>Delivery to date</t>
  </si>
  <si>
    <t>DPS change</t>
  </si>
  <si>
    <t>Price (£m)</t>
  </si>
  <si>
    <t>Price / SII Own Funds Ratio</t>
  </si>
  <si>
    <t>0.89 x</t>
  </si>
  <si>
    <t>5% uplift</t>
  </si>
  <si>
    <t>3% uplift</t>
  </si>
  <si>
    <t>3.5% uplift</t>
  </si>
  <si>
    <t>Cost Synergies per annum (£m)</t>
  </si>
  <si>
    <t>Announcement Date</t>
  </si>
  <si>
    <t>Completion Date</t>
  </si>
  <si>
    <t>13 - 15</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</si>
  <si>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</si>
  <si>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</si>
  <si>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</si>
  <si>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</si>
  <si>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</si>
  <si>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</si>
  <si>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</si>
  <si>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</si>
  <si>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</si>
  <si>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</si>
  <si>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</si>
  <si>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</si>
  <si>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</si>
  <si>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</si>
  <si>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</si>
  <si>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</si>
  <si>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</si>
  <si>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</si>
  <si>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</si>
  <si>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</si>
  <si>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</si>
  <si>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Solvency II benefit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</si>
  <si>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</si>
  <si>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</si>
  <si>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</si>
  <si>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</si>
  <si>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</si>
  <si>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</si>
  <si>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</si>
  <si>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</si>
  <si>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</si>
  <si>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</si>
  <si>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</si>
  <si>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</si>
  <si>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</si>
  <si>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</si>
  <si>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</si>
  <si>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</si>
  <si>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</si>
  <si>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</si>
  <si>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Annuities</t>
  </si>
  <si>
    <t>Opening Free Surplus</t>
  </si>
  <si>
    <t>Opening Free Surplus - adjusted</t>
  </si>
  <si>
    <t>Closing Free Surplus after cash remittances</t>
  </si>
  <si>
    <t>1 year</t>
  </si>
  <si>
    <t>Total incremental long term cash generation</t>
  </si>
  <si>
    <t>Incremental Long Term Cash Generation (£m)</t>
  </si>
  <si>
    <t>Delivery to date %</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</si>
  <si>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</si>
  <si>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</si>
  <si>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</si>
  <si>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</si>
  <si>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</si>
  <si>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</si>
  <si>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</si>
  <si>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</si>
  <si>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</si>
  <si>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</si>
  <si>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</si>
  <si>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</si>
  <si>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</si>
  <si>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</si>
  <si>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</si>
  <si>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</si>
  <si>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</si>
  <si>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Subordinated Tier 2 bond
(5.625% due Apr-2031, XS2166106448)</t>
  </si>
  <si>
    <t>Jan 2029</t>
  </si>
  <si>
    <t>Dec 2025</t>
  </si>
  <si>
    <t>Subordinated Tier 2 bond
(5.766% due Jun-2029, XS2012047473)</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</si>
  <si>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</si>
  <si>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</si>
  <si>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</si>
  <si>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</si>
  <si>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</si>
  <si>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</si>
  <si>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Subordinated Tier 2 bond
(4.75% due Sept-2026 XS2182954797)</t>
  </si>
  <si>
    <t>12 - 13 yrs</t>
  </si>
  <si>
    <t>8 - 9 yrs</t>
  </si>
  <si>
    <t xml:space="preserve">60% + </t>
  </si>
  <si>
    <t>2010 - 2019  (set Jun 2010)</t>
  </si>
  <si>
    <t>2016 + (set Mar 2016)</t>
  </si>
  <si>
    <t>2017 + (set Mar 2017)</t>
  </si>
  <si>
    <t>2018 + (Set Mar 2018)</t>
  </si>
  <si>
    <t>2019 + (set Mar 2019)</t>
  </si>
  <si>
    <t>* Includes policy loans of £12m, other loans of £199m, net derivative assets of £1,563m, reinsurers’ share of investment contracts of £6,085m and other investments of £487m</t>
  </si>
  <si>
    <t>2020 + (set Mar 2020)</t>
  </si>
  <si>
    <t>2020 + (set Aug 2020)</t>
  </si>
  <si>
    <t>Equity Release Mortgages</t>
  </si>
  <si>
    <t>Phoenix Group - Solvency II Excess</t>
  </si>
  <si>
    <t>Total shareholder and non-profit</t>
  </si>
  <si>
    <t xml:space="preserve">SunLife </t>
  </si>
  <si>
    <t>New business (historic)</t>
  </si>
  <si>
    <t>FY 2020 AUA</t>
  </si>
  <si>
    <t>Delivery of capital synergies - ReAssure</t>
  </si>
  <si>
    <t>Portfolio credit quality:</t>
  </si>
  <si>
    <t>Gross inflows</t>
  </si>
  <si>
    <t>Gross outflows</t>
  </si>
  <si>
    <t>SunLife</t>
  </si>
  <si>
    <t>Long-term in-force cash generation</t>
  </si>
  <si>
    <t>Closing HoldCo Cash</t>
  </si>
  <si>
    <t>Notes:</t>
  </si>
  <si>
    <t>Issued</t>
  </si>
  <si>
    <t>Illiquids</t>
  </si>
  <si>
    <t>Solvency II Leverage</t>
  </si>
  <si>
    <t>Coupon</t>
  </si>
  <si>
    <t>Delivery in the year</t>
  </si>
  <si>
    <t>BBB+</t>
  </si>
  <si>
    <t>SCCR
Ratio</t>
  </si>
  <si>
    <t>Regulatory
Ratio</t>
  </si>
  <si>
    <t>Note 2: SunLife not included in prior years</t>
  </si>
  <si>
    <t>Sources &amp; uses of cash</t>
  </si>
  <si>
    <t>Regulatory Eligible Own Funds (£bn)</t>
  </si>
  <si>
    <t xml:space="preserve">Deals completed </t>
  </si>
  <si>
    <t>1 year Target</t>
  </si>
  <si>
    <t>Short Term Targets (£bn)</t>
  </si>
  <si>
    <t>Total Open</t>
  </si>
  <si>
    <t>Total Debt (£bn)</t>
  </si>
  <si>
    <t>Support of BPA activity</t>
  </si>
  <si>
    <t>ReAssure Holding Company cash acquired</t>
  </si>
  <si>
    <t>Investment in Open growth strategy</t>
  </si>
  <si>
    <t>2021 - 2023 (set Mar 2021)</t>
  </si>
  <si>
    <t>Operating costs, interest and dividend</t>
  </si>
  <si>
    <t>M&amp;A and transition costs</t>
  </si>
  <si>
    <t xml:space="preserve"> 18 Dec</t>
  </si>
  <si>
    <t>Date(s) coupon paid</t>
  </si>
  <si>
    <t>24 Jan</t>
  </si>
  <si>
    <t>AUA classification from 2020 onwards reflects new business units, notably Retirement Solutions has moved from Heritage into Open and Europe has moved into Open.</t>
  </si>
  <si>
    <t>2021 + (set Mar 2021)</t>
  </si>
  <si>
    <t xml:space="preserve">AUA - Historic </t>
  </si>
  <si>
    <t>NEW BUSINESS - HISTORIC</t>
  </si>
  <si>
    <t>2019 - 2023 (set Mar 2021)</t>
  </si>
  <si>
    <t>Protection, shareholder &amp; other funds</t>
  </si>
  <si>
    <t>Cash generation delivered (£)</t>
  </si>
  <si>
    <t>Organic (£)</t>
  </si>
  <si>
    <t>Management Actions (£)</t>
  </si>
  <si>
    <t>Existing Free Surplus (£)</t>
  </si>
  <si>
    <t>Cash generation contribution  (£)</t>
  </si>
  <si>
    <t>ILLIQUIDS</t>
  </si>
  <si>
    <t>1 year target (£)</t>
  </si>
  <si>
    <t>Group Solvency II Excess contribution (£)</t>
  </si>
  <si>
    <t xml:space="preserve">Solvency II Leverage </t>
  </si>
  <si>
    <t>BB and below</t>
  </si>
  <si>
    <t>Sale of Wrap SIPP, Onshore Bond and TIP products</t>
  </si>
  <si>
    <t>Integration costs (£m)</t>
  </si>
  <si>
    <t>Cash generation (£m)</t>
  </si>
  <si>
    <t>Day 1 capital allocation after internal capital management policy (£m)</t>
  </si>
  <si>
    <t>625m - 725m</t>
  </si>
  <si>
    <t>750m - 850m</t>
  </si>
  <si>
    <t>600m - 700m</t>
  </si>
  <si>
    <t>650m - 750m</t>
  </si>
  <si>
    <t>500m - 550m</t>
  </si>
  <si>
    <t>200m - 250m</t>
  </si>
  <si>
    <t>350m - 450m</t>
  </si>
  <si>
    <t>Change in Corporation Tax rate</t>
  </si>
  <si>
    <t>New business (2019 restated and 2020+)</t>
  </si>
  <si>
    <t>Subordinated Tier 3 bond
(4.016% due Jun-2026, XS2012048281)</t>
  </si>
  <si>
    <t>Jun 2024
(first call date)</t>
  </si>
  <si>
    <t>Jun 2026</t>
  </si>
  <si>
    <t>Jul 2027</t>
  </si>
  <si>
    <t>Apr 2028 
(first call date)</t>
  </si>
  <si>
    <t>Jun 2029</t>
  </si>
  <si>
    <t>13 Jun and 13 Dec</t>
  </si>
  <si>
    <t>26 Apr and 26 Oct</t>
  </si>
  <si>
    <t>6 Jul and 6 Jan</t>
  </si>
  <si>
    <t>26 Oct and 26 Apr</t>
  </si>
  <si>
    <t>28 Apr</t>
  </si>
  <si>
    <t>4 Mar and 4 Sep</t>
  </si>
  <si>
    <t>AUA - 2020 +</t>
  </si>
  <si>
    <t>BPA Stats</t>
  </si>
  <si>
    <t>BB and below *</t>
  </si>
  <si>
    <t>£1m - £80m</t>
  </si>
  <si>
    <t>2011 + (set Mar 2012)</t>
  </si>
  <si>
    <t>1.5bn - 1.6bn</t>
  </si>
  <si>
    <t>Total cash receipts</t>
  </si>
  <si>
    <t>Drawn amount / Face value</t>
  </si>
  <si>
    <t>28 - 30%</t>
  </si>
  <si>
    <t>26 - 29%</t>
  </si>
  <si>
    <t>Non rated</t>
  </si>
  <si>
    <t>BB and below / Non rated</t>
  </si>
  <si>
    <t>Retirement Solutions</t>
  </si>
  <si>
    <t>1.7bn</t>
  </si>
  <si>
    <t>Cumulative contribution since 2010</t>
  </si>
  <si>
    <t>Opening AUA - adjusted</t>
  </si>
  <si>
    <t>FY 2020 AUA adjusted</t>
  </si>
  <si>
    <t>Rating</t>
  </si>
  <si>
    <t>Credit rating analysis of debt portfolio as at 31 December 2020</t>
  </si>
  <si>
    <t>No. of different  exposures (counterparties)</t>
  </si>
  <si>
    <t>Local authority loan stats:</t>
  </si>
  <si>
    <t>ReAssure acquired</t>
  </si>
  <si>
    <t>Impact of debt repayment</t>
  </si>
  <si>
    <t>Total Life Company assets</t>
  </si>
  <si>
    <t>Less assets held by disposal groups</t>
  </si>
  <si>
    <t>Notes to FY 2020</t>
  </si>
  <si>
    <t>0.4bn</t>
  </si>
  <si>
    <t>1.1bn</t>
  </si>
  <si>
    <t>1.0bn - 1.2bn</t>
  </si>
  <si>
    <t>2 year target (£)</t>
  </si>
  <si>
    <t>FY 2021 AUA</t>
  </si>
  <si>
    <t>FY2021 - £bn</t>
  </si>
  <si>
    <t>Total Open new business contribution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</si>
  <si>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</si>
  <si>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</si>
  <si>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</si>
  <si>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</si>
  <si>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</si>
  <si>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</si>
  <si>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</si>
  <si>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</si>
  <si>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</si>
  <si>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</si>
  <si>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</si>
  <si>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LIBOR to SONIA</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</si>
  <si>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</si>
  <si>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</si>
  <si>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</si>
  <si>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</si>
  <si>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</si>
  <si>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</si>
  <si>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2022 + (set Mar 2022)</t>
  </si>
  <si>
    <t>Equity and debt raises (net of fees)</t>
  </si>
  <si>
    <t>Overdelivery of own funds management actions</t>
  </si>
  <si>
    <t>USES OF CASH</t>
  </si>
  <si>
    <r>
      <t>Gross inflows</t>
    </r>
    <r>
      <rPr>
        <vertAlign val="superscript"/>
        <sz val="11"/>
        <color rgb="FF363534"/>
        <rFont val="Phoenix Sans"/>
      </rPr>
      <t>1</t>
    </r>
  </si>
  <si>
    <r>
      <t>Gross outflows</t>
    </r>
    <r>
      <rPr>
        <vertAlign val="superscript"/>
        <sz val="11"/>
        <color rgb="FF363534"/>
        <rFont val="Phoenix Sans"/>
      </rPr>
      <t>1</t>
    </r>
  </si>
  <si>
    <r>
      <t>Acquisition of AXA</t>
    </r>
    <r>
      <rPr>
        <vertAlign val="superscript"/>
        <sz val="11"/>
        <color rgb="FF363534"/>
        <rFont val="Phoenix Sans"/>
      </rPr>
      <t>2</t>
    </r>
  </si>
  <si>
    <r>
      <t>Acquisition of Abbey Life</t>
    </r>
    <r>
      <rPr>
        <vertAlign val="superscript"/>
        <sz val="11"/>
        <color rgb="FF363534"/>
        <rFont val="Phoenix Sans"/>
      </rPr>
      <t>2</t>
    </r>
  </si>
  <si>
    <r>
      <t>UK Heritage</t>
    </r>
    <r>
      <rPr>
        <b/>
        <vertAlign val="superscript"/>
        <sz val="11"/>
        <color rgb="FFFFFFFF"/>
        <rFont val="Phoenix Sans"/>
      </rPr>
      <t>3</t>
    </r>
  </si>
  <si>
    <r>
      <t>Retirement Solutions</t>
    </r>
    <r>
      <rPr>
        <b/>
        <vertAlign val="superscript"/>
        <sz val="11"/>
        <color rgb="FFFFFFFF"/>
        <rFont val="Phoenix Sans"/>
      </rPr>
      <t>4</t>
    </r>
  </si>
  <si>
    <r>
      <t xml:space="preserve">SunLife </t>
    </r>
    <r>
      <rPr>
        <vertAlign val="superscript"/>
        <sz val="11"/>
        <color rgb="FF000000"/>
        <rFont val="Phoenix Sans"/>
      </rPr>
      <t>2</t>
    </r>
  </si>
  <si>
    <r>
      <t xml:space="preserve">SunLife </t>
    </r>
    <r>
      <rPr>
        <vertAlign val="superscript"/>
        <sz val="11"/>
        <color rgb="FF363534"/>
        <rFont val="Phoenix Sans"/>
      </rPr>
      <t>2</t>
    </r>
  </si>
  <si>
    <r>
      <t>Asset mix of life companies @ FY 2020</t>
    </r>
    <r>
      <rPr>
        <b/>
        <vertAlign val="superscript"/>
        <sz val="11"/>
        <color theme="0"/>
        <rFont val="Phoenix Sans"/>
      </rPr>
      <t>1</t>
    </r>
  </si>
  <si>
    <r>
      <t>Other</t>
    </r>
    <r>
      <rPr>
        <vertAlign val="superscript"/>
        <sz val="11"/>
        <rFont val="Phoenix Sans"/>
      </rPr>
      <t>1</t>
    </r>
  </si>
  <si>
    <r>
      <t>FY 2020</t>
    </r>
    <r>
      <rPr>
        <b/>
        <vertAlign val="superscript"/>
        <sz val="11"/>
        <color rgb="FFFFFFFF"/>
        <rFont val="Phoenix Sans"/>
      </rPr>
      <t>1</t>
    </r>
    <r>
      <rPr>
        <b/>
        <sz val="11"/>
        <color rgb="FFFFFFFF"/>
        <rFont val="Phoenix Sans"/>
      </rPr>
      <t xml:space="preserve"> £m</t>
    </r>
  </si>
  <si>
    <r>
      <t>Other</t>
    </r>
    <r>
      <rPr>
        <vertAlign val="superscript"/>
        <sz val="11"/>
        <rFont val="Phoenix Sans"/>
      </rPr>
      <t>2</t>
    </r>
  </si>
  <si>
    <t>Notes to FY 2021</t>
  </si>
  <si>
    <t>Note 1: Breakdown across categories not available for 2015 - 2017</t>
  </si>
  <si>
    <t>Note 2: Based on FY 2015</t>
  </si>
  <si>
    <t>Note 3: Heritage gross inflows not split between new and existing</t>
  </si>
  <si>
    <r>
      <t>Equities:</t>
    </r>
    <r>
      <rPr>
        <sz val="11"/>
        <rFont val="Phoenix Sans"/>
      </rPr>
      <t xml:space="preserve"> 20% fall in markets</t>
    </r>
  </si>
  <si>
    <r>
      <t>Heritage</t>
    </r>
    <r>
      <rPr>
        <b/>
        <vertAlign val="superscript"/>
        <sz val="11"/>
        <color rgb="FFFFFFFF"/>
        <rFont val="Phoenix Sans"/>
      </rPr>
      <t>4,5,6</t>
    </r>
  </si>
  <si>
    <t>Assumption changes</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</si>
  <si>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</si>
  <si>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</si>
  <si>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</si>
  <si>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</si>
  <si>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</si>
  <si>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</si>
  <si>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</si>
  <si>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</si>
  <si>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</si>
  <si>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</si>
  <si>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</si>
  <si>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</si>
  <si>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</si>
  <si>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</si>
  <si>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</si>
  <si>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</si>
  <si>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</si>
  <si>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r>
      <t>2021</t>
    </r>
    <r>
      <rPr>
        <b/>
        <sz val="11"/>
        <color rgb="FFFFFFFF"/>
        <rFont val="Calibri (Body)"/>
        <charset val="1"/>
      </rPr>
      <t>³</t>
    </r>
  </si>
  <si>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</si>
  <si>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</si>
  <si>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</si>
  <si>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</si>
  <si>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</si>
  <si>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</si>
  <si>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</si>
  <si>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r>
      <t>Shareholder</t>
    </r>
    <r>
      <rPr>
        <b/>
        <vertAlign val="superscript"/>
        <sz val="11"/>
        <rFont val="Phoenix Sans"/>
      </rPr>
      <t>1</t>
    </r>
  </si>
  <si>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</si>
  <si>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</si>
  <si>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</si>
  <si>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</si>
  <si>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</si>
  <si>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</si>
  <si>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</si>
  <si>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</si>
  <si>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</si>
  <si>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</si>
  <si>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</si>
  <si>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</si>
  <si>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</si>
  <si>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</si>
  <si>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t>of which Peripheral Eurozone</t>
  </si>
  <si>
    <t>Note 2: Retirement Solutions, formerly referred to as BPA within UK Heritage, now sits within Open.</t>
  </si>
  <si>
    <r>
      <t>Change in top EEA company following onshoring of PGH</t>
    </r>
    <r>
      <rPr>
        <vertAlign val="superscript"/>
        <sz val="11"/>
        <rFont val="Phoenix Sans"/>
      </rPr>
      <t>1</t>
    </r>
  </si>
  <si>
    <r>
      <t>FY 2019 AUA</t>
    </r>
    <r>
      <rPr>
        <b/>
        <vertAlign val="superscript"/>
        <sz val="11"/>
        <rFont val="Phoenix Sans"/>
      </rPr>
      <t>1</t>
    </r>
  </si>
  <si>
    <r>
      <t>Other - non Eurozone</t>
    </r>
    <r>
      <rPr>
        <vertAlign val="superscript"/>
        <sz val="11"/>
        <rFont val="Phoenix Sans"/>
      </rPr>
      <t>2</t>
    </r>
    <r>
      <rPr>
        <sz val="11"/>
        <rFont val="Phoenix Sans"/>
      </rPr>
      <t xml:space="preserve"> </t>
    </r>
  </si>
  <si>
    <t>* Includes £113m non-rated assets</t>
  </si>
  <si>
    <r>
      <t xml:space="preserve">Local Authority Loans and US Municipal bonds portfolio </t>
    </r>
    <r>
      <rPr>
        <b/>
        <vertAlign val="superscript"/>
        <sz val="11"/>
        <rFont val="Phoenix Sans"/>
      </rPr>
      <t>1,2</t>
    </r>
  </si>
  <si>
    <r>
      <t xml:space="preserve">Private Corporate Credit portfolio </t>
    </r>
    <r>
      <rPr>
        <b/>
        <vertAlign val="superscript"/>
        <sz val="11"/>
        <rFont val="Phoenix Sans"/>
      </rPr>
      <t>1</t>
    </r>
  </si>
  <si>
    <r>
      <t xml:space="preserve">Loans to Housing Associations portfolio </t>
    </r>
    <r>
      <rPr>
        <b/>
        <vertAlign val="superscript"/>
        <sz val="11"/>
        <rFont val="Phoenix Sans"/>
      </rPr>
      <t>1</t>
    </r>
  </si>
  <si>
    <r>
      <t xml:space="preserve">Commercial Real Estate portfolio </t>
    </r>
    <r>
      <rPr>
        <b/>
        <vertAlign val="superscript"/>
        <sz val="11"/>
        <rFont val="Phoenix Sans"/>
      </rPr>
      <t>1</t>
    </r>
  </si>
  <si>
    <r>
      <t xml:space="preserve">Equity Release Mortgage portfolio </t>
    </r>
    <r>
      <rPr>
        <b/>
        <vertAlign val="superscript"/>
        <sz val="11"/>
        <rFont val="Phoenix Sans"/>
      </rPr>
      <t>1</t>
    </r>
  </si>
  <si>
    <r>
      <t>In year illiquid portfolio origination stats</t>
    </r>
    <r>
      <rPr>
        <b/>
        <vertAlign val="superscript"/>
        <sz val="11"/>
        <rFont val="Phoenix Sans"/>
      </rPr>
      <t xml:space="preserve"> 1</t>
    </r>
  </si>
  <si>
    <r>
      <t>Illiquid asset portfolio credit quality</t>
    </r>
    <r>
      <rPr>
        <b/>
        <vertAlign val="superscript"/>
        <sz val="11"/>
        <rFont val="Phoenix Sans"/>
      </rPr>
      <t xml:space="preserve"> 1</t>
    </r>
  </si>
  <si>
    <r>
      <t xml:space="preserve">Illiquid asset portfolio </t>
    </r>
    <r>
      <rPr>
        <b/>
        <vertAlign val="superscript"/>
        <sz val="11"/>
        <rFont val="Phoenix Sans"/>
      </rPr>
      <t>1</t>
    </r>
  </si>
  <si>
    <r>
      <t xml:space="preserve">D.P.S (pence) </t>
    </r>
    <r>
      <rPr>
        <b/>
        <vertAlign val="superscript"/>
        <sz val="11"/>
        <rFont val="Phoenix Sans"/>
      </rPr>
      <t>1</t>
    </r>
  </si>
  <si>
    <r>
      <t xml:space="preserve">Full Year Dividend (£m) </t>
    </r>
    <r>
      <rPr>
        <b/>
        <vertAlign val="superscript"/>
        <sz val="11"/>
        <rFont val="Phoenix Sans"/>
      </rPr>
      <t>1</t>
    </r>
  </si>
  <si>
    <r>
      <t xml:space="preserve">Retirement Solutions </t>
    </r>
    <r>
      <rPr>
        <vertAlign val="superscript"/>
        <sz val="11"/>
        <rFont val="Phoenix Sans"/>
      </rPr>
      <t>2</t>
    </r>
  </si>
  <si>
    <t xml:space="preserve">other government and supranationals       </t>
  </si>
  <si>
    <t>loans guaranteed by export credit agencies and supranationals</t>
  </si>
  <si>
    <t xml:space="preserve">other government and supranationals          </t>
  </si>
  <si>
    <t xml:space="preserve">    other government and supranationals                </t>
  </si>
  <si>
    <r>
      <t>Infrastructure</t>
    </r>
    <r>
      <rPr>
        <vertAlign val="superscript"/>
        <sz val="11"/>
        <rFont val="Phoenix Sans"/>
      </rPr>
      <t>1</t>
    </r>
  </si>
  <si>
    <t>local authority loans</t>
  </si>
  <si>
    <r>
      <t xml:space="preserve">Infrastructure Debt portfolio </t>
    </r>
    <r>
      <rPr>
        <b/>
        <vertAlign val="superscript"/>
        <sz val="11"/>
        <rFont val="Phoenix Sans"/>
      </rPr>
      <t>1</t>
    </r>
  </si>
  <si>
    <r>
      <t xml:space="preserve">Private Placements portfolio </t>
    </r>
    <r>
      <rPr>
        <b/>
        <vertAlign val="superscript"/>
        <sz val="11"/>
        <rFont val="Phoenix Sans"/>
      </rPr>
      <t>1</t>
    </r>
  </si>
  <si>
    <t>Solvency II
surplus</t>
  </si>
  <si>
    <t>Semi-annual</t>
  </si>
  <si>
    <t>Annual</t>
  </si>
  <si>
    <t>n/a - historic</t>
  </si>
  <si>
    <t>AUA &amp; flows (historic)</t>
  </si>
  <si>
    <t>AUA &amp; flows (2019 restated and 2020+)</t>
  </si>
  <si>
    <t>AUA by segment and fund type</t>
  </si>
  <si>
    <t>Cash generation</t>
  </si>
  <si>
    <t>LifeCo free surplus</t>
  </si>
  <si>
    <t>Total debt exposure by country</t>
  </si>
  <si>
    <t>Economic variances</t>
  </si>
  <si>
    <t>Economics</t>
  </si>
  <si>
    <t>FY 2022</t>
  </si>
  <si>
    <r>
      <t>Economics variances, assumption changes &amp; other</t>
    </r>
    <r>
      <rPr>
        <vertAlign val="superscript"/>
        <sz val="11"/>
        <rFont val="Phoenix Sans"/>
      </rPr>
      <t>3</t>
    </r>
  </si>
  <si>
    <t>FY 2022 AUA</t>
  </si>
  <si>
    <t>FY2022 - £bn</t>
  </si>
  <si>
    <t>Asset mix of life companies @ FY 2022</t>
  </si>
  <si>
    <t>As at 31 Dec 2022</t>
  </si>
  <si>
    <t>Credit rating analysis of debt portfolio as at 31 December 2022</t>
  </si>
  <si>
    <t>Notes to FY 2022</t>
  </si>
  <si>
    <t>c.64%</t>
  </si>
  <si>
    <t>2023 + (set Mar 2023)</t>
  </si>
  <si>
    <t>Illustrative 2023 - 2025 growth investment capacity</t>
  </si>
  <si>
    <t>2 years</t>
  </si>
  <si>
    <t>6 years</t>
  </si>
  <si>
    <r>
      <t xml:space="preserve">Apr 2025 </t>
    </r>
    <r>
      <rPr>
        <vertAlign val="superscript"/>
        <sz val="10"/>
        <rFont val="Phoenix Sans"/>
      </rPr>
      <t>1</t>
    </r>
    <r>
      <rPr>
        <sz val="10"/>
        <rFont val="Phoenix Sans"/>
      </rPr>
      <t xml:space="preserve"> 
(first reset date)</t>
    </r>
  </si>
  <si>
    <r>
      <t xml:space="preserve">Sep 2026 </t>
    </r>
    <r>
      <rPr>
        <vertAlign val="superscript"/>
        <sz val="10"/>
        <rFont val="Phoenix Sans"/>
      </rPr>
      <t>2</t>
    </r>
    <r>
      <rPr>
        <sz val="10"/>
        <rFont val="Phoenix Sans"/>
      </rPr>
      <t xml:space="preserve">
(first reset date)</t>
    </r>
  </si>
  <si>
    <r>
      <t xml:space="preserve">Apr 2031 </t>
    </r>
    <r>
      <rPr>
        <vertAlign val="superscript"/>
        <sz val="10"/>
        <rFont val="Phoenix Sans"/>
      </rPr>
      <t>3</t>
    </r>
  </si>
  <si>
    <t>3.4x</t>
  </si>
  <si>
    <t>FY 2022 £m</t>
  </si>
  <si>
    <t>Cash generation over 2023 - 2025</t>
  </si>
  <si>
    <t>Available for investment into growth at FY 2025</t>
  </si>
  <si>
    <t>Sun Life of Canada UK acquisition</t>
  </si>
  <si>
    <t>FY22 HoldCo cash</t>
  </si>
  <si>
    <t>Group in-force long-term cash</t>
  </si>
  <si>
    <t>Interest on debt to maturity</t>
  </si>
  <si>
    <t>Pensions &amp; Savings</t>
  </si>
  <si>
    <t>Pensions &amp; 
Savings</t>
  </si>
  <si>
    <r>
      <t>Solvency II base</t>
    </r>
    <r>
      <rPr>
        <vertAlign val="superscript"/>
        <sz val="11"/>
        <rFont val="Phoenix Sans"/>
      </rPr>
      <t>1</t>
    </r>
  </si>
  <si>
    <t>Cash multiple</t>
  </si>
  <si>
    <t>Note 1. No longer reporting against Standard Life acquisition targets</t>
  </si>
  <si>
    <r>
      <t>Standard Life</t>
    </r>
    <r>
      <rPr>
        <b/>
        <vertAlign val="superscript"/>
        <sz val="11"/>
        <color rgb="FFFFFFFF"/>
        <rFont val="Phoenix Sans"/>
      </rPr>
      <t>1</t>
    </r>
  </si>
  <si>
    <t>2.6x</t>
  </si>
  <si>
    <t>2.3x</t>
  </si>
  <si>
    <r>
      <t>2021</t>
    </r>
    <r>
      <rPr>
        <b/>
        <vertAlign val="superscript"/>
        <sz val="11"/>
        <color rgb="FFFFFFFF"/>
        <rFont val="Phoenix Sans"/>
      </rPr>
      <t>1</t>
    </r>
  </si>
  <si>
    <t>Unrated</t>
  </si>
  <si>
    <t>AA-</t>
  </si>
  <si>
    <t>31-33%</t>
  </si>
  <si>
    <t>A-</t>
  </si>
  <si>
    <t>£0 - 210m</t>
  </si>
  <si>
    <t>12a</t>
  </si>
  <si>
    <t>12b</t>
  </si>
  <si>
    <r>
      <t>Operating costs and interest over 2023 - 2025</t>
    </r>
    <r>
      <rPr>
        <vertAlign val="superscript"/>
        <sz val="11"/>
        <rFont val="Phoenix Sans"/>
      </rPr>
      <t>1</t>
    </r>
  </si>
  <si>
    <r>
      <t>Dividends over 2023 - 2025</t>
    </r>
    <r>
      <rPr>
        <vertAlign val="superscript"/>
        <sz val="11"/>
        <rFont val="Phoenix Sans"/>
      </rPr>
      <t>2</t>
    </r>
  </si>
  <si>
    <r>
      <t>Planned integration costs</t>
    </r>
    <r>
      <rPr>
        <vertAlign val="superscript"/>
        <sz val="11"/>
        <rFont val="Phoenix Sans"/>
      </rPr>
      <t>3</t>
    </r>
  </si>
  <si>
    <t>Reconciliation of long-term cash generation to Group in-force long-term free cash (£bn)</t>
  </si>
  <si>
    <t>Opening Group in-force long-term free cash</t>
  </si>
  <si>
    <t>Group in-force long-term free cash</t>
  </si>
  <si>
    <t>Movement in Group in-force long-term free cash  (£bn)</t>
  </si>
  <si>
    <t xml:space="preserve">GROUP IN-FORCE LONG-TERM FREE CASH </t>
  </si>
  <si>
    <t>Additional own funds management actions</t>
  </si>
  <si>
    <t>Note 3: Retail was formerly referred to as Customer Savings &amp; Investments</t>
  </si>
  <si>
    <t>New business strain</t>
  </si>
  <si>
    <t>Pensions &amp; Savings - Workplace</t>
  </si>
  <si>
    <r>
      <t xml:space="preserve">Pensions &amp; Savings - Retail </t>
    </r>
    <r>
      <rPr>
        <vertAlign val="superscript"/>
        <sz val="11"/>
        <rFont val="Phoenix Sans"/>
      </rPr>
      <t>3</t>
    </r>
  </si>
  <si>
    <t>Total Open incremental new business long-term cash generation</t>
  </si>
  <si>
    <t>Note 1: 2019 figures have been restated to include SunLife incremental new business long-term cash generation of £8m</t>
  </si>
  <si>
    <t>Incremental new business long-term cash generation</t>
  </si>
  <si>
    <t>Cash Generation expectation on announcement - Short Term (£bn)</t>
  </si>
  <si>
    <t>Total Cash Generation expectation on announcement over life of business (£bn)</t>
  </si>
  <si>
    <t>Time horizon</t>
  </si>
  <si>
    <t>Reporting frequency</t>
  </si>
  <si>
    <t>Tab ref</t>
  </si>
  <si>
    <t>HY 2022</t>
  </si>
  <si>
    <t>HY 2023</t>
  </si>
  <si>
    <t>HY 2023 AUA</t>
  </si>
  <si>
    <r>
      <t>Europe</t>
    </r>
    <r>
      <rPr>
        <b/>
        <vertAlign val="superscript"/>
        <sz val="11"/>
        <color rgb="FFFFFFFF"/>
        <rFont val="Phoenix Sans"/>
      </rPr>
      <t>1</t>
    </r>
  </si>
  <si>
    <r>
      <t>Retail</t>
    </r>
    <r>
      <rPr>
        <b/>
        <vertAlign val="superscript"/>
        <sz val="11"/>
        <color rgb="FFFFFFFF"/>
        <rFont val="Phoenix Sans"/>
      </rPr>
      <t>2</t>
    </r>
  </si>
  <si>
    <r>
      <t>Workplace</t>
    </r>
    <r>
      <rPr>
        <b/>
        <vertAlign val="superscript"/>
        <sz val="11"/>
        <color rgb="FFFFFFFF"/>
        <rFont val="Phoenix Sans"/>
      </rPr>
      <t>3</t>
    </r>
  </si>
  <si>
    <r>
      <t>Retirement Solutions</t>
    </r>
    <r>
      <rPr>
        <b/>
        <vertAlign val="superscript"/>
        <sz val="11"/>
        <color rgb="FFFFFFFF"/>
        <rFont val="Phoenix Sans"/>
      </rPr>
      <t>1</t>
    </r>
  </si>
  <si>
    <t>HY2023 - £bn</t>
  </si>
  <si>
    <t>2.8x</t>
  </si>
  <si>
    <t>Asset mix of life companies @ HY 2023</t>
  </si>
  <si>
    <t>Credit rating analysis of debt portfolio as at 30 June 2023</t>
  </si>
  <si>
    <t>HY 2023 £m</t>
  </si>
  <si>
    <t>Notes to HY 2023</t>
  </si>
  <si>
    <t>As at 30 June 2023</t>
  </si>
  <si>
    <t>Sun Life of Canada UK</t>
  </si>
  <si>
    <t>0.83x</t>
  </si>
  <si>
    <t>Integration synergies (£m)</t>
  </si>
  <si>
    <t>Note 5: HY23 pro forma reflecting £450m of cash remittances in July 2023</t>
  </si>
  <si>
    <r>
      <t>HY 2023</t>
    </r>
    <r>
      <rPr>
        <b/>
        <vertAlign val="superscript"/>
        <sz val="11"/>
        <color rgb="FFFFFFFF"/>
        <rFont val="Phoenix Sans"/>
      </rPr>
      <t xml:space="preserve"> </t>
    </r>
  </si>
  <si>
    <t>Note 5</t>
  </si>
  <si>
    <t>Non-operating cash (outflows) / inflows</t>
  </si>
  <si>
    <t>Sun Life of Canada UK long-term cash generation</t>
  </si>
  <si>
    <t>Sun Life of Canada UK consideration</t>
  </si>
  <si>
    <t>Financing costs, corporate costs, pension contributions &amp; dividend</t>
  </si>
  <si>
    <t>Capital strain including internal capital management policy %</t>
  </si>
  <si>
    <t>Capital strain pre internal capital management policy %</t>
  </si>
  <si>
    <t>2023 - 2025</t>
  </si>
  <si>
    <t>Summary AUA Movement (£bn)</t>
  </si>
  <si>
    <t xml:space="preserve"> SunLife of Canada UK acquired</t>
  </si>
  <si>
    <t>FY 2022 AUA adjusted</t>
  </si>
  <si>
    <r>
      <t>CTIP Reclass (Heritage to Workplace)</t>
    </r>
    <r>
      <rPr>
        <vertAlign val="superscript"/>
        <sz val="11"/>
        <rFont val="Phoenix Sans"/>
      </rPr>
      <t>3</t>
    </r>
  </si>
  <si>
    <r>
      <t>FY 2021 AUA</t>
    </r>
    <r>
      <rPr>
        <b/>
        <vertAlign val="superscript"/>
        <sz val="11"/>
        <rFont val="Phoenix Sans"/>
      </rPr>
      <t>3</t>
    </r>
  </si>
  <si>
    <t>£1,750m unsecured Revolving Credit Facility (“RCF”)</t>
  </si>
  <si>
    <t>Shareholder Own Funds</t>
  </si>
  <si>
    <t>Shareholder SCR</t>
  </si>
  <si>
    <t>SCCR Ratio change</t>
  </si>
  <si>
    <t>New business strain incl. BPA</t>
  </si>
  <si>
    <t>Dividends, Financing costs, Corporate costs &amp; pension contributions</t>
  </si>
  <si>
    <t>Acquisition of SLOC</t>
  </si>
  <si>
    <t>Total cash invested into BPA</t>
  </si>
  <si>
    <t>New business strain including BPA</t>
  </si>
  <si>
    <t>Local Authority Loans and US Municipal Bonds</t>
  </si>
  <si>
    <r>
      <t xml:space="preserve">AUA BY SEGMENT &amp; FUND TYPE </t>
    </r>
    <r>
      <rPr>
        <b/>
        <u/>
        <vertAlign val="superscript"/>
        <sz val="12"/>
        <rFont val="Phoenix Sans"/>
      </rPr>
      <t>1</t>
    </r>
  </si>
  <si>
    <t>Solvency II AoM</t>
  </si>
  <si>
    <t>Excess over SCR</t>
  </si>
  <si>
    <t>Investment in growth propositions</t>
  </si>
  <si>
    <r>
      <t>Heritage run-off</t>
    </r>
    <r>
      <rPr>
        <vertAlign val="superscript"/>
        <sz val="11"/>
        <rFont val="Phoenix Sans"/>
      </rPr>
      <t>2</t>
    </r>
  </si>
  <si>
    <r>
      <t>Open new business</t>
    </r>
    <r>
      <rPr>
        <vertAlign val="superscript"/>
        <sz val="11"/>
        <rFont val="Phoenix Sans"/>
      </rPr>
      <t>3</t>
    </r>
  </si>
  <si>
    <t xml:space="preserve">      Note 1: The opening AUA position has been restated for a reclassification of £10.1 billon in respect of the Group’s Corporate Trustee Investment Plan (‘CTIP’) from the Heritage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</si>
  <si>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r>
      <t>Heritage run-off</t>
    </r>
    <r>
      <rPr>
        <b/>
        <vertAlign val="superscript"/>
        <sz val="11"/>
        <color rgb="FFFFFFFF"/>
        <rFont val="Phoenix Sans"/>
      </rPr>
      <t>2</t>
    </r>
  </si>
  <si>
    <r>
      <t>Annuities Reclass (Heritage run-off to Open new business)</t>
    </r>
    <r>
      <rPr>
        <vertAlign val="superscript"/>
        <sz val="11"/>
        <rFont val="Phoenix Sans"/>
      </rPr>
      <t>3</t>
    </r>
  </si>
  <si>
    <r>
      <t>Open new business</t>
    </r>
    <r>
      <rPr>
        <b/>
        <vertAlign val="superscript"/>
        <sz val="11"/>
        <color rgb="FFFFFFFF"/>
        <rFont val="Phoenix Sans"/>
      </rPr>
      <t>1</t>
    </r>
  </si>
  <si>
    <t>Note 3: The closing AUA position has been restated for a reclassification of £10.1 billon in respect of the Group’s Corporate Trustee Investment Plan (‘CTIP’) from the Heritage run-off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 This has been presented by adjusting the 2021 opening position and net flows by £9.4 billion and £0.7 billion respectively.</t>
  </si>
  <si>
    <t>Note 3:  The opening AUA position has been restated for a reclassification of £10.1 billon in respect of the Group’s Corporate Trustee Investment Plan (‘CTIP’) from the Heritage run-off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</si>
  <si>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r>
      <t>Open new business</t>
    </r>
    <r>
      <rPr>
        <b/>
        <vertAlign val="superscript"/>
        <sz val="11"/>
        <color rgb="FFFFFFFF"/>
        <rFont val="Phoenix Sans"/>
      </rPr>
      <t>3</t>
    </r>
  </si>
  <si>
    <r>
      <t>Heritage run-off</t>
    </r>
    <r>
      <rPr>
        <b/>
        <vertAlign val="superscript"/>
        <sz val="11"/>
        <color rgb="FFFFFFFF"/>
        <rFont val="Phoenix Sans"/>
      </rPr>
      <t>1</t>
    </r>
  </si>
  <si>
    <r>
      <t>Open new business</t>
    </r>
    <r>
      <rPr>
        <b/>
        <vertAlign val="superscript"/>
        <sz val="11"/>
        <color rgb="FFFFFFFF"/>
        <rFont val="Phoenix Sans"/>
      </rPr>
      <t>2</t>
    </r>
  </si>
  <si>
    <t xml:space="preserve">Note 3: 2021 comparatives have been represented to reflect Corporate Trustee Investment Plan assets in Workplace. This product is not closed to new business and has therefore been moved from Heritage run-off business to Open new business, within Workplace, for financial planning and reporting purposes. </t>
  </si>
  <si>
    <r>
      <t>Heritage run-off</t>
    </r>
    <r>
      <rPr>
        <b/>
        <vertAlign val="superscript"/>
        <sz val="11"/>
        <color rgb="FFFFFFFF"/>
        <rFont val="Phoenix Sans"/>
      </rPr>
      <t>3,4</t>
    </r>
  </si>
  <si>
    <r>
      <t>Open new business</t>
    </r>
    <r>
      <rPr>
        <b/>
        <vertAlign val="superscript"/>
        <sz val="11"/>
        <color rgb="FFFFFFFF"/>
        <rFont val="Phoenix Sans"/>
      </rPr>
      <t>5</t>
    </r>
  </si>
  <si>
    <t>2.5% uplift</t>
  </si>
  <si>
    <t>10a</t>
  </si>
  <si>
    <t>10b</t>
  </si>
  <si>
    <t>Leverage (Fitch, IFRS, SII - historic)</t>
  </si>
  <si>
    <t>Leverage (Fitch, IFRS, SII - FY22 restated +)</t>
  </si>
  <si>
    <t>18a</t>
  </si>
  <si>
    <t>Incremental new business long-term cash generation - Open new business(£m)</t>
  </si>
  <si>
    <t>New business contribution - Open new business (£m)</t>
  </si>
  <si>
    <t>28-32%</t>
  </si>
  <si>
    <t>£0-210m</t>
  </si>
  <si>
    <t>(2) Property stress represents an overall average fall in property values of 12%</t>
  </si>
  <si>
    <t>(3) Property stress represents an overall average fall in property values of 20%</t>
  </si>
  <si>
    <t>(4) Assumes the impact of a dynamic recalculation of transitionals (subject to PRA approval) and an element of dynamic hedging which is performed on a continuous basis to minimise exposure to the interaction of rates with other correlated risks including longevity</t>
  </si>
  <si>
    <t>(5) Fall in inflation: 15yr inflation (50)bps/Rise in inflation: 15yr inflation +60bps</t>
  </si>
  <si>
    <t>(6) Credit stress varies by rating and term and is equivalent to an average 135bps spread widening. It assumes the impact of a dynamic recalculation of transitionals (subject to PRA approval) and makes no allowance for the cost of defaults/downgrades</t>
  </si>
  <si>
    <t>(8) A 15% weakening/10% strengthening of GBP exchange rates against other currencies</t>
  </si>
  <si>
    <t>(9) Assumes most onerous impact of a 10% increase/decrease in lapse rates across different product groups</t>
  </si>
  <si>
    <t>(10) Applied to the annuity portfolio</t>
  </si>
  <si>
    <r>
      <t>Property:</t>
    </r>
    <r>
      <rPr>
        <sz val="11"/>
        <rFont val="Phoenix Sans"/>
      </rPr>
      <t xml:space="preserve"> 12% fall in values</t>
    </r>
    <r>
      <rPr>
        <vertAlign val="superscript"/>
        <sz val="11"/>
        <rFont val="Phoenix Sans"/>
      </rPr>
      <t>2</t>
    </r>
  </si>
  <si>
    <r>
      <t>Property:</t>
    </r>
    <r>
      <rPr>
        <sz val="11"/>
        <rFont val="Phoenix Sans"/>
      </rPr>
      <t xml:space="preserve"> 20% fall in values</t>
    </r>
    <r>
      <rPr>
        <vertAlign val="superscript"/>
        <sz val="11"/>
        <rFont val="Phoenix Sans"/>
      </rPr>
      <t>3</t>
    </r>
  </si>
  <si>
    <r>
      <t>Long-term rates:</t>
    </r>
    <r>
      <rPr>
        <sz val="11"/>
        <rFont val="Phoenix Sans"/>
      </rPr>
      <t xml:space="preserve"> 80bps rise in interest rates</t>
    </r>
    <r>
      <rPr>
        <vertAlign val="superscript"/>
        <sz val="11"/>
        <rFont val="Phoenix Sans"/>
      </rPr>
      <t>4</t>
    </r>
  </si>
  <si>
    <r>
      <t>Long-term rates:</t>
    </r>
    <r>
      <rPr>
        <sz val="11"/>
        <rFont val="Phoenix Sans"/>
      </rPr>
      <t xml:space="preserve"> 70bps fall in interest rates</t>
    </r>
    <r>
      <rPr>
        <vertAlign val="superscript"/>
        <sz val="11"/>
        <rFont val="Phoenix Sans"/>
      </rPr>
      <t>4</t>
    </r>
  </si>
  <si>
    <r>
      <t xml:space="preserve">Long-term inflation: </t>
    </r>
    <r>
      <rPr>
        <sz val="11"/>
        <rFont val="Phoenix Sans"/>
      </rPr>
      <t>60bps rise in inflation</t>
    </r>
    <r>
      <rPr>
        <vertAlign val="superscript"/>
        <sz val="11"/>
        <rFont val="Phoenix Sans"/>
      </rPr>
      <t>5</t>
    </r>
  </si>
  <si>
    <r>
      <t xml:space="preserve">Long-term inflation: </t>
    </r>
    <r>
      <rPr>
        <sz val="11"/>
        <rFont val="Phoenix Sans"/>
      </rPr>
      <t>50bps fall in inflation</t>
    </r>
    <r>
      <rPr>
        <vertAlign val="superscript"/>
        <sz val="11"/>
        <rFont val="Phoenix Sans"/>
      </rPr>
      <t>5</t>
    </r>
  </si>
  <si>
    <r>
      <t>Credit spreads:</t>
    </r>
    <r>
      <rPr>
        <sz val="11"/>
        <rFont val="Phoenix Sans"/>
      </rPr>
      <t xml:space="preserve"> 135bps widening with no allowance for downgrades</t>
    </r>
    <r>
      <rPr>
        <vertAlign val="superscript"/>
        <sz val="11"/>
        <rFont val="Phoenix Sans"/>
      </rPr>
      <t>6</t>
    </r>
  </si>
  <si>
    <r>
      <t>Credit downgrade:</t>
    </r>
    <r>
      <rPr>
        <sz val="11"/>
        <rFont val="Phoenix Sans"/>
      </rPr>
      <t xml:space="preserve"> immediate full letter downgrade on 20% of portfolio</t>
    </r>
    <r>
      <rPr>
        <vertAlign val="superscript"/>
        <sz val="11"/>
        <rFont val="Phoenix Sans"/>
      </rPr>
      <t>7</t>
    </r>
  </si>
  <si>
    <r>
      <t xml:space="preserve">Currency: </t>
    </r>
    <r>
      <rPr>
        <sz val="11"/>
        <rFont val="Phoenix Sans"/>
      </rPr>
      <t>15% reduction</t>
    </r>
    <r>
      <rPr>
        <vertAlign val="superscript"/>
        <sz val="11"/>
        <rFont val="Phoenix Sans"/>
      </rPr>
      <t>8</t>
    </r>
    <r>
      <rPr>
        <sz val="11"/>
        <rFont val="Phoenix Sans"/>
      </rPr>
      <t xml:space="preserve"> </t>
    </r>
  </si>
  <si>
    <r>
      <t xml:space="preserve">Currency: </t>
    </r>
    <r>
      <rPr>
        <sz val="11"/>
        <rFont val="Phoenix Sans"/>
      </rPr>
      <t>10% increase</t>
    </r>
    <r>
      <rPr>
        <vertAlign val="superscript"/>
        <sz val="11"/>
        <rFont val="Phoenix Sans"/>
      </rPr>
      <t>8</t>
    </r>
  </si>
  <si>
    <r>
      <t>Lapse:</t>
    </r>
    <r>
      <rPr>
        <sz val="11"/>
        <rFont val="Phoenix Sans"/>
      </rPr>
      <t xml:space="preserve"> 10% increase/decrease in rates</t>
    </r>
    <r>
      <rPr>
        <vertAlign val="superscript"/>
        <sz val="11"/>
        <rFont val="Phoenix Sans"/>
      </rPr>
      <t>9</t>
    </r>
  </si>
  <si>
    <r>
      <t>Longevity:</t>
    </r>
    <r>
      <rPr>
        <sz val="11"/>
        <rFont val="Phoenix Sans"/>
      </rPr>
      <t xml:space="preserve"> 6 months increase</t>
    </r>
    <r>
      <rPr>
        <vertAlign val="superscript"/>
        <sz val="11"/>
        <rFont val="Phoenix Sans"/>
      </rPr>
      <t>10</t>
    </r>
  </si>
  <si>
    <t>(7)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downgrades</t>
  </si>
  <si>
    <t>Surplus generation &amp; release of capital requirements</t>
  </si>
  <si>
    <t>LEVERAGE - HISTORIC (IFRS 4 basis)</t>
  </si>
  <si>
    <t>LEVERAGE - FY22 Restated +</t>
  </si>
  <si>
    <t>18b</t>
  </si>
  <si>
    <r>
      <t>Policyholder surplus in with profit funds</t>
    </r>
    <r>
      <rPr>
        <vertAlign val="superscript"/>
        <sz val="11"/>
        <rFont val="Phoenix Sans"/>
      </rPr>
      <t>3</t>
    </r>
  </si>
  <si>
    <t>13.5 years</t>
  </si>
  <si>
    <t>8.5 years</t>
  </si>
  <si>
    <t>3.5 years</t>
  </si>
  <si>
    <t>7.5 years</t>
  </si>
  <si>
    <t>4.5 years</t>
  </si>
  <si>
    <t>2.5 years</t>
  </si>
  <si>
    <t>6.5 years</t>
  </si>
  <si>
    <t>5.5 years</t>
  </si>
  <si>
    <t>1.5 years</t>
  </si>
  <si>
    <t>Bonds</t>
  </si>
  <si>
    <t>CSM (net of tax)</t>
  </si>
  <si>
    <t>Note 3: Includes a management haircut for prudence, pending Fitch's final IFRS 17 industry-wide methodology</t>
  </si>
  <si>
    <t>Note 2: Leverage has been restated to allow for the impact from IFRS 17 and also to include policyholder surplus in With-Profits funds, in accordance with Fitch's methodology</t>
  </si>
  <si>
    <t>2023 - 2025 (set Mar 2023)</t>
  </si>
  <si>
    <t>2016 
Pro forma</t>
  </si>
  <si>
    <t>2019
Pro forma</t>
  </si>
  <si>
    <t>Pro forma adjustment to reflect Standard Life2</t>
  </si>
  <si>
    <r>
      <t>Pro forma adjustment</t>
    </r>
    <r>
      <rPr>
        <vertAlign val="superscript"/>
        <sz val="11"/>
        <rFont val="Phoenix Sans"/>
      </rPr>
      <t>4</t>
    </r>
  </si>
  <si>
    <t>Closing PGH Solvency II Excess - Pro forma</t>
  </si>
  <si>
    <r>
      <t>Pro forma adjustment to reflect Standard Life</t>
    </r>
    <r>
      <rPr>
        <vertAlign val="superscript"/>
        <sz val="11"/>
        <rFont val="Phoenix Sans"/>
      </rPr>
      <t>1</t>
    </r>
  </si>
  <si>
    <r>
      <t>Pro forma adjustment to reflect ReAssure</t>
    </r>
    <r>
      <rPr>
        <vertAlign val="superscript"/>
        <sz val="11"/>
        <rFont val="Phoenix Sans"/>
      </rPr>
      <t>2</t>
    </r>
    <r>
      <rPr>
        <sz val="11"/>
        <color theme="1"/>
        <rFont val="Calibri"/>
        <family val="2"/>
        <scheme val="minor"/>
      </rPr>
      <t/>
    </r>
  </si>
  <si>
    <t>Note 1: 2019 SCR breakdown excludes ReAssure and is not presented on a pro forma basis</t>
  </si>
  <si>
    <t>Pro forma adjustment for acquisition of Standard Life</t>
  </si>
  <si>
    <t>Pro forma adjustment for agreed disposal of Wrap SIPP and TIP</t>
  </si>
  <si>
    <t>Pro forma adjustment for agreed disposal of Ark Life</t>
  </si>
  <si>
    <t>Pro forma adjustment for acquisition of ReAssure</t>
  </si>
  <si>
    <t>Pro forma adjustment for removal of Wrap SIPP and TIP</t>
  </si>
  <si>
    <t>Pro forma adjustment for removal of Ark Life</t>
  </si>
  <si>
    <t>Pro forma adjustment for acquisition of SunLife of Canada UK</t>
  </si>
  <si>
    <t>Note 1: 2018 represents pro forma numbers inclusive of a full year of new business for Standard Life</t>
  </si>
  <si>
    <t>Note 1: 2020 total cash receipts includes £690m of cash remitted by the ReAssure life company in the period prior to completion and accruing to the Group under the locked box acquisition completion mechanism</t>
  </si>
  <si>
    <t>Note 2: HY23 total cash receipts shown on a pro forma basis to include £450 million remitted from the life companies in July</t>
  </si>
  <si>
    <t>Note 1: £1.0bn of operating costs and interest includes: Group operating expenses of £0.4bn including pension schemes and £0.6bn for interest costs on Group’s listed debt and senior debt to be incurred</t>
  </si>
  <si>
    <t>Note 2: £1.5bn dividend cost based on annual dividend cost of £0.5bn per annum</t>
  </si>
  <si>
    <t>Note 3: £0.4bn integration costs to deliver migrations of Standard Life, ReAssure and Sun Life of Canada UK</t>
  </si>
  <si>
    <t>Note 1: Change of top EEA company from Phoenix Life Holdings Limited to Phoenix Group Holdings following onshore led to recapture of £0.5bn of RCF debt and £0.3bn senior bond</t>
  </si>
  <si>
    <t>Note 3: Broken down into a more granular analysis from 2017</t>
  </si>
  <si>
    <t>Note 4: 2016 pro forma for Tier 3 bond issuance in January 2017 and impact of moving AXA businesses onto Phoenix’s Internal Model</t>
  </si>
  <si>
    <t>Note 1: 2018 opening pro forma adjustment for inclusion of Standard Life post acquisition</t>
  </si>
  <si>
    <t>Note 2: 2020 opening pro forma adjustment for inclusion of ReAssure post acquisition</t>
  </si>
  <si>
    <t>Note 3: 2019 excludes ReAssure and is not presented on a pro forma basis</t>
  </si>
  <si>
    <r>
      <t xml:space="preserve">(1) </t>
    </r>
    <r>
      <rPr>
        <sz val="9"/>
        <color rgb="FF2E2D2C"/>
        <rFont val="Phoenix Sans"/>
      </rPr>
      <t>Scenario assumes stress occurs on 1 July 2023 and that there is no market recovery</t>
    </r>
  </si>
  <si>
    <t>Note 2: Formerly referred as Heritage</t>
  </si>
  <si>
    <t>Note 3: Formerly referred as Open. Open new business includes Retirement Solutions, Pensions and Savings, Europe and Sunlife</t>
  </si>
  <si>
    <t>Note 1: Formerly referred as Open</t>
  </si>
  <si>
    <t>Note 3: FY22 opening AUA has been restated to reflect the reallocation of Annuities from the Heritage run-off business to the Retirement Solutions segment within Open new business</t>
  </si>
  <si>
    <t>Note 1: 2019 Heritage and Open segments restated to move Retirement Solutions from Heritage to Open. Europe also now included within Open segment</t>
  </si>
  <si>
    <t>Note 2: Includes retail business and Wrap SIPP</t>
  </si>
  <si>
    <t>Note 3: For Retail (formerly referred to as Customer Savings &amp; Investments), the full-year figure of £59.3bn includes £29.1bn in respect of Wrap SIPP, Onshore bond and TIP products</t>
  </si>
  <si>
    <t>Note 4: Retirement Solutions, formerly referred to as BPA within UK Heritage, now sits within Open</t>
  </si>
  <si>
    <t>Note 5: Heritage gross inflows not split between new and existing</t>
  </si>
  <si>
    <t>Note 6: The full-year figure of £162.3bn includes £1.8bn in respect of Ark Life</t>
  </si>
  <si>
    <t>Note 1: Product split does not align to IFRS 17 disclosure groups</t>
  </si>
  <si>
    <t>Note 3: Formerly referred as Open</t>
  </si>
  <si>
    <t>Note 1: Formerly referred as Heritage</t>
  </si>
  <si>
    <t>Note 2: Formerly referred as Open</t>
  </si>
  <si>
    <t>Note 1: Retirement Solutions, formerly referred to as BPA within UK Heritage, now sits within Open. Europe also now included within Open segment</t>
  </si>
  <si>
    <t>Note 2: Excludes Wrap SIPP, Onshore bond and TIP products - sale agreed to abrdn plc in February 2021</t>
  </si>
  <si>
    <t>Note 4: Formerly referred as Heritage</t>
  </si>
  <si>
    <t>Note 5: Formerly referred as Open</t>
  </si>
  <si>
    <t>Note 2: Retirement Solutions, formerly referred to as BPA within UK Heritage, now sits within Open</t>
  </si>
  <si>
    <t>Note 1: 2019 NBC figures have been restated to include £8m for SunLife and £33m for Retirement Solutions</t>
  </si>
  <si>
    <t>Note 3: Retail (formerly referred to as Customer Savings &amp; Investments) 2020 full-year new business contribution figure of £31m includes £9m in respect of Wrap SIPP, Onshore bond and TIP products</t>
  </si>
  <si>
    <t>* Includes income strips of £773m, other loans of £183m, net derivative liabilities of £(1,368)m, reinsurers’ share of investment contracts of £9,167m and other investments of £587m</t>
  </si>
  <si>
    <t>* Includes income strips of £786m, other loans of £398m, net derivative liabilities of £(1,837)m, reinsurers’ share of investment contracts of £9,090m and other investments of £605m</t>
  </si>
  <si>
    <t>* Includes income strips of £886m, policy loans of £11m, other loans of £248m, net derivative assets of £3,309m, reinsurers’ share of investment contracts of £10,009m and other investments of £604m</t>
  </si>
  <si>
    <t>* Includes income strips of £692m, policy loans of £10m, other loans of £344m, net derivative assets of £6,083m, reinsurers’ share of investment contracts of £9,559m and other investments of £563m</t>
  </si>
  <si>
    <t>Note 1: FY 2020 asset figures include ReAssure. All comparatives are Phoenix legacy only</t>
  </si>
  <si>
    <t>* Includes income strips of £690m, policy loans of £10m, other loans of £284m, net derivative assets of £3,976m, reinsurers’ share of investment contracts of £8,881m and other investments of £519m</t>
  </si>
  <si>
    <t>* Includes income strips of £654m, policy loans of £9m, other loans of £170m, net derivative assets of £2,832m, reinsurers’ share of investment contracts of £5,417m and other investments of £712m</t>
  </si>
  <si>
    <t>Note 1: Shareholder includes non-profit funds</t>
  </si>
  <si>
    <t>Note 2: Shareholder exposures within 'Other - non Eurozone' primarily consist of Australia, Canada and Japan</t>
  </si>
  <si>
    <t>Note 1: Other comprises £195m in basic materials, £37m in structured finance, £21m in diversified, £111m in investment companies, £58m in CDOs and £116m in private equity loans</t>
  </si>
  <si>
    <t>Note 1: Other comprises £137m in basic materials, £38m in structured finance, £34m in diversified, £131m in investment companies, £7m in CDOs and £76m in private equity loans</t>
  </si>
  <si>
    <t>Note 1: Infrastructure has been re-presented to align with the definition used in the Group's Internal Model</t>
  </si>
  <si>
    <t>Note 2: Other comprises £196m in basic materials, £52m in structured finance, £34m in diversified, £232m in investment companies, £8m in CDOs and £26m in private equity loans</t>
  </si>
  <si>
    <t>Note 2: Other comprises £241m in basic materials, £56m in structured finance, £38m in diversified, £230m in investment companies, £8m in CDOs  and £27m in private equity loans</t>
  </si>
  <si>
    <t>Note 2: US Municipals included within local authority loans category at HY 2021 only</t>
  </si>
  <si>
    <t>Note 3: The illiquid asset classes have been represented from 2021 to align with those used in the Group's Internal Model</t>
  </si>
  <si>
    <t>Note 1: Leverage ratio allows for currency hedges over foreign currency denominated debt</t>
  </si>
  <si>
    <t>Note 1: Dividends rebased to take into account the bonus element of rights issues. 2020 reflects expected dividend based on application of proposed 3% increase announced for ReAssure transaction</t>
  </si>
  <si>
    <t>Note 1: Optional redemption at any time from (and including) 29 January 2025 to (and including) the First Reset Date</t>
  </si>
  <si>
    <t>Note 2: Optional redemption any day from (and including) 4 June 2026 to (and including) the First Reset Note Reset Date</t>
  </si>
  <si>
    <t>Note 3: Optional redemption at any date from (and including) 28 January 2031 to (but excluding) the Maturity Date</t>
  </si>
  <si>
    <t>Note 1: The 31 December 2019 Solvency II capital position is presented on a pro forma basis, assuming the acquisition of ReAssure took place on 31 December 2019. It reflects a regulator approved recalculation of transitionals as at 31 December 2019.</t>
  </si>
  <si>
    <t>Note 2: 30 June 2023 Solvency II capital position is an estimated position and reflects a dynamic recalculation of transitionals for the Group’s Life companies. Had the dynamic recalculation not been assumed, the Solvency II surplus and the Shareholder Capital Coverage Ratio would decrease by £4m and increase 0.2%, respectively.</t>
  </si>
  <si>
    <t>Note 2: 2018 opening pro forma adjustment for inclusion of Standard Life post acquisition</t>
  </si>
  <si>
    <t>Note 1: 31 December 2020 position stated on a pro forma basis to reflect the impact of the sale of Wrap SIPP, Onshore Bond and TIP products to SLA (£0.2bn) and the impact of the increase in the rate of corporation tax from April 2023 to 25% announced in the March 2021 budget (£0.3bn)</t>
  </si>
  <si>
    <t>Shareholders' equity</t>
  </si>
  <si>
    <t>Adjusted Shareholders' Equity</t>
  </si>
  <si>
    <t>Total  Shareholders' Equity - Fitch basis</t>
  </si>
  <si>
    <t>Adjusted shareholders' equity</t>
  </si>
  <si>
    <t>IFRS 17 transition disclosures</t>
  </si>
  <si>
    <t>IFRS P&amp;L (IP format) &amp; rec</t>
  </si>
  <si>
    <t>Shareholders' equity &amp; rec</t>
  </si>
  <si>
    <t>Adjusted shareholders' equity &amp; CSM AOMs</t>
  </si>
  <si>
    <t>IFRS 17</t>
  </si>
  <si>
    <t>Note</t>
  </si>
  <si>
    <t>IFRS 4</t>
  </si>
  <si>
    <t>Change</t>
  </si>
  <si>
    <t>Adjusted operating profit before tax</t>
  </si>
  <si>
    <t>Investment return variances and economic assumption changes</t>
  </si>
  <si>
    <t>Amortisation and impairment of intangibles</t>
  </si>
  <si>
    <t>Other non-operating items</t>
  </si>
  <si>
    <t>Finance costs</t>
  </si>
  <si>
    <t>Profit before tax attributable to non-controlling interest</t>
  </si>
  <si>
    <t>Profit / (Loss) before tax attributable to owners</t>
  </si>
  <si>
    <t>Tax credit / (charge) attributable to owners</t>
  </si>
  <si>
    <t>Profit / (Loss) after tax attributable to owners</t>
  </si>
  <si>
    <t>Reconciliation of IFRS 17 impacts on adjusted operating profit</t>
  </si>
  <si>
    <t>IFRS 4 adjusted operating profit before tax</t>
  </si>
  <si>
    <t>Deferral of annuity new business profits</t>
  </si>
  <si>
    <t>Deferral of model, methodology and assumption changes</t>
  </si>
  <si>
    <t>Items not recognised in IFRS 17 adjusted operating profit</t>
  </si>
  <si>
    <t>With-Profits impact</t>
  </si>
  <si>
    <t>Unit-Linked impact</t>
  </si>
  <si>
    <t>IFRS 17 adjusted operating profit before tax</t>
  </si>
  <si>
    <t>Equity reconciliation of IFRS 4 to IFRS 17 - High level</t>
  </si>
  <si>
    <t>IFRS 4 shareholders' equity</t>
  </si>
  <si>
    <t>Items transferred to the CSM</t>
  </si>
  <si>
    <t>Change in impact of economics</t>
  </si>
  <si>
    <t>IFRS 17 shareholders' equity</t>
  </si>
  <si>
    <t>Add: CSM (net of tax)</t>
  </si>
  <si>
    <t>IFRS 17 adjusted shareholders' equity</t>
  </si>
  <si>
    <t>Equity reconciliation of IFRS 4 to IFRS 17 - Detail</t>
  </si>
  <si>
    <t>Move to IFRS 17 best estimate liabilities</t>
  </si>
  <si>
    <t>Recognise future profits on With-Profits and Unit-Linked</t>
  </si>
  <si>
    <t>Transfer to the CSM</t>
  </si>
  <si>
    <t>Creation of the Risk adjustment</t>
  </si>
  <si>
    <t>Derecognise IFRS 4 intangibles (DAC &amp; AVIF)</t>
  </si>
  <si>
    <t>Tax</t>
  </si>
  <si>
    <t>Movement of IFRS 17 adjusted shareholders' equity over 2022</t>
  </si>
  <si>
    <t>Opening IFRS 17 adjusted shareholders' equity as at 1 Jan 2022</t>
  </si>
  <si>
    <t>Loss for the year</t>
  </si>
  <si>
    <t>Other comprehensive income for the year</t>
  </si>
  <si>
    <t>Dividends paid on ordinary shares</t>
  </si>
  <si>
    <t>Movement in CSM (net of tax)</t>
  </si>
  <si>
    <t>Closing IFRS 17 adjusted shareholders' equity as at 31 Dec 2022</t>
  </si>
  <si>
    <t>Movement of CSM over 2022</t>
  </si>
  <si>
    <t>Total CSM (gross) as at 1 Jan 2022</t>
  </si>
  <si>
    <t>New business</t>
  </si>
  <si>
    <t>Interest accretion</t>
  </si>
  <si>
    <t>Assumption changes and experience</t>
  </si>
  <si>
    <t>Total CSM (gross), pre release</t>
  </si>
  <si>
    <t>CSM release</t>
  </si>
  <si>
    <t>Total CSM (gross) as at 31 Dec 2022</t>
  </si>
  <si>
    <t>Total CSM (net) as at 31 Dec 2022</t>
  </si>
  <si>
    <t>Tax and other</t>
  </si>
  <si>
    <t>IFRS Profit &amp; Loss (operating profit format per IFRS 17 transition update presentation):
2022 comparatives and reconciliation</t>
  </si>
  <si>
    <t>Release of the CSM</t>
  </si>
  <si>
    <t>Other changes, including tax</t>
  </si>
  <si>
    <t>IFRS</t>
  </si>
  <si>
    <t>IFRS Profit &amp; Loss (format per Investor Presentation)</t>
  </si>
  <si>
    <t>Heritage</t>
  </si>
  <si>
    <t>Open</t>
  </si>
  <si>
    <t>Corporate Centre</t>
  </si>
  <si>
    <t>2, 3</t>
  </si>
  <si>
    <t>Note 1: Prior period comparatives have been restated on transition to IFRS 17 Insurance Contracts</t>
  </si>
  <si>
    <t>Note 2: Service company is no longer reported as a standalone segment, with its costs reallocated across Heritage, Open and Corporate Centre segments</t>
  </si>
  <si>
    <t>Note 3: Corporate Centre previously reported as Group costs</t>
  </si>
  <si>
    <t>Basic operating earnings after financing costs per share (pence)</t>
  </si>
  <si>
    <t>Operating profit before tax</t>
  </si>
  <si>
    <t>Less operating tax charge</t>
  </si>
  <si>
    <t>Less financing costs (net of tax)</t>
  </si>
  <si>
    <t>Operating profit less financing costs post tax</t>
  </si>
  <si>
    <t>Coupon paid on Tier 1 notes, net of tax</t>
  </si>
  <si>
    <t>Operating earnings after financing costs</t>
  </si>
  <si>
    <t>Basic no. of shares</t>
  </si>
  <si>
    <t>IFRS P&amp;L (IP format)</t>
  </si>
  <si>
    <t>Movement of IFRS 17 adjusted shareholders' equity</t>
  </si>
  <si>
    <t>Opening IFRS 17 adjusted shareholders' equity</t>
  </si>
  <si>
    <t>Loss for the period</t>
  </si>
  <si>
    <t>Other comprehensive income for the period</t>
  </si>
  <si>
    <t>Closing IFRS 17 adjusted shareholders' equity</t>
  </si>
  <si>
    <t>Movement of CSM</t>
  </si>
  <si>
    <t>Opening total CSM (gross)</t>
  </si>
  <si>
    <t>Closing total CSM (gross), pre release</t>
  </si>
  <si>
    <t>Closing total CSM (gross)</t>
  </si>
  <si>
    <t>Closing total CSM (net)</t>
  </si>
  <si>
    <t>Condensed consolidated income statement</t>
  </si>
  <si>
    <t>Half year ended
30 June 2023</t>
  </si>
  <si>
    <t xml:space="preserve">Note 1 - Increased investment return variances and economic assumption changes due to increased accounting volatility under IFRS 17 related to our hedging approach and our With-Profit and Unit-Linked business. The Group remains ‘over-hedged’ to interest rate risk on an IFRS basis. This is amplified under IFRS 17 given the reduction in IFRS 4 prudent margins and the recognition of the CSM at ‘locked-in’ interest rates
</t>
  </si>
  <si>
    <t>Note 2 - Reduced intangibles amortisation charges due to de-recognition of insurance contract AVIF, as now included as part of insurance liabilities</t>
  </si>
  <si>
    <t>Note 3 -  Other non-operating items adversely impacted by removal of IFRS 4 prudence margin benefits, partly offset by the impact of moving insurance attributable project expenses to the CSM</t>
  </si>
  <si>
    <t>Note 1 - Annuity new business profits are now initially recognised in the CSM</t>
  </si>
  <si>
    <t>Note 2 - Deferral of model and methodology changes, non-economic assumption changes and management actions to CSM</t>
  </si>
  <si>
    <t>Note 3 - De-recognition of modelling updates that are no longer recognised under IFRS 17</t>
  </si>
  <si>
    <t>Note 4 - Reduction in With-Profits driven by the thin CSM at transition and the negative market movements in FY 2022 resulting in the unwind of CSM and RA under IFRS 17 being significantly less than the shareholders’ share of bonuses under IFRS 4</t>
  </si>
  <si>
    <t>Note 5 - Decrease in Unit-Linked hybrid business, as thin CSM at transition which was negatively impact by markets in FY 2022 resulting in reduced levels of CSM unwind</t>
  </si>
  <si>
    <t>Note 6 - Positive impact of the CSM release, primarily relating to in-force Annuity business</t>
  </si>
  <si>
    <t>Note 1 - Annuity new business profits, demographic assumption changes and management actions transferred to CSM</t>
  </si>
  <si>
    <t>Note 2 - Increased accounting volatility under IFRS 17 related to our hedging strategy, with increased rates during FY22 driving a significant impact</t>
  </si>
  <si>
    <t>Note 3 - Impact of other valuation differences, including taxation impacts on the adjustments above</t>
  </si>
  <si>
    <t xml:space="preserve">Note 1 - Margins under IFRS 4 are released </t>
  </si>
  <si>
    <t>Note 2 - Future profits on With-Profits and Unit-Linked hybrid business are now recognised, with a small element transferred to CSM</t>
  </si>
  <si>
    <t xml:space="preserve">Note 3 - The CSM and RA are new liabilities under IFRS 17 and represent a store of future value 
</t>
  </si>
  <si>
    <t>Note 4 - Previously recognised insurance deferred acquisition costs and acquired value of in-force intangibles (as a result of M&amp;A) are de-recognised</t>
  </si>
  <si>
    <t>Note 5 - Deferred tax is recognised on transition adjustments - spread over 10 years</t>
  </si>
  <si>
    <t>Note 1 - Loss for the year primarily driven by adverse investment return variances</t>
  </si>
  <si>
    <t>Note 2 - c.£0.6 billion gain in OCI related to the decrease in our defined benefit pension obligations from our corporate pension schemes that were subject to a buy-in</t>
  </si>
  <si>
    <t>Note 3 - Movement in CSM largely driven by BPA new business written in the year</t>
  </si>
  <si>
    <t>Note 1 - New business profit largely driven by BPA Annuities</t>
  </si>
  <si>
    <t>Note 2 - Positive impact from demographic assumption changes</t>
  </si>
  <si>
    <t>Note 3 - Adverse economic variance largely relate to With-Profits and Unit-Linked hybrid business</t>
  </si>
  <si>
    <t>Note 4 - CSM released to the P&amp;L</t>
  </si>
  <si>
    <r>
      <t>FY 2022</t>
    </r>
    <r>
      <rPr>
        <vertAlign val="superscript"/>
        <sz val="11"/>
        <color rgb="FFFFFFFF"/>
        <rFont val="Phoenix Sans Medium"/>
      </rPr>
      <t>2</t>
    </r>
  </si>
  <si>
    <r>
      <t>Fitch Leverage</t>
    </r>
    <r>
      <rPr>
        <vertAlign val="superscript"/>
        <sz val="11"/>
        <rFont val="Phoenix Sans Medium"/>
      </rPr>
      <t>1</t>
    </r>
  </si>
  <si>
    <r>
      <t>IFRS Leverage</t>
    </r>
    <r>
      <rPr>
        <vertAlign val="superscript"/>
        <sz val="11"/>
        <rFont val="Phoenix Sans Medium"/>
      </rPr>
      <t>1</t>
    </r>
  </si>
  <si>
    <r>
      <t>Solvency II Leverage</t>
    </r>
    <r>
      <rPr>
        <vertAlign val="superscript"/>
        <sz val="11"/>
        <rFont val="Phoenix Sans Medium"/>
      </rPr>
      <t>1</t>
    </r>
  </si>
  <si>
    <t>Adjusted shareholders' equity &amp; CSM AOMs - FY 2022 only</t>
  </si>
  <si>
    <t>Condensed statement of consolidated financial position</t>
  </si>
  <si>
    <t>Numbers in the tables below may not sum to the above table due to rounding</t>
  </si>
  <si>
    <t>Insurance revenue</t>
  </si>
  <si>
    <t>Insurance service expenses</t>
  </si>
  <si>
    <t>Insurance service result before reinsurance contracts</t>
  </si>
  <si>
    <t>Net expenses from reinsurance contracts</t>
  </si>
  <si>
    <t>Insurance service result</t>
  </si>
  <si>
    <t>Fees and commissions</t>
  </si>
  <si>
    <t>Net investment income</t>
  </si>
  <si>
    <t>Other operating income</t>
  </si>
  <si>
    <t>Gain on acquisition</t>
  </si>
  <si>
    <t>Total income</t>
  </si>
  <si>
    <t>Net finance (expense)/income from insurance contracts</t>
  </si>
  <si>
    <t>Net insurance finance (expense)/income</t>
  </si>
  <si>
    <t>Change in investment contract liabilities</t>
  </si>
  <si>
    <t>Amortisation and impairment of acquired in-force business</t>
  </si>
  <si>
    <t>Amortisation of other intangibles</t>
  </si>
  <si>
    <t>Administrative expenses</t>
  </si>
  <si>
    <t>Net (expense)/income attributable to unit holders</t>
  </si>
  <si>
    <t>Loss before finance costs and tax</t>
  </si>
  <si>
    <t>Loss for the period before tax</t>
  </si>
  <si>
    <t>Tax (charge)/credit attributable to policyholders’ returns</t>
  </si>
  <si>
    <t>Loss before the tax attributable to owners</t>
  </si>
  <si>
    <t>Tax credit</t>
  </si>
  <si>
    <t>Add: tax attributable to policyholders’ returns</t>
  </si>
  <si>
    <t>Tax credit attributable to owners</t>
  </si>
  <si>
    <t>Loss for the period attributable to owners</t>
  </si>
  <si>
    <t>Attributable to:</t>
  </si>
  <si>
    <t>Owners of the parent</t>
  </si>
  <si>
    <t>Non-controlling interests</t>
  </si>
  <si>
    <t>Earnings per ordinary share</t>
  </si>
  <si>
    <t>Basic (pence per share)</t>
  </si>
  <si>
    <t>(27.1)p</t>
  </si>
  <si>
    <t>Diluted (pence per share)</t>
  </si>
  <si>
    <t>Net finance expense from reinsurance contracts</t>
  </si>
  <si>
    <r>
      <t xml:space="preserve">Note 1: Prior period comparatives have been restated on transition to IFRS 17 </t>
    </r>
    <r>
      <rPr>
        <i/>
        <sz val="10"/>
        <color theme="1"/>
        <rFont val="Phoenix Sans"/>
      </rPr>
      <t>Insurance Contracts</t>
    </r>
  </si>
  <si>
    <t>Assets</t>
  </si>
  <si>
    <t>Pension scheme asset</t>
  </si>
  <si>
    <t>Reimbursement Rights</t>
  </si>
  <si>
    <t>Intangible assets</t>
  </si>
  <si>
    <t>Goodwill</t>
  </si>
  <si>
    <t>Acquired in-force business</t>
  </si>
  <si>
    <t>Other intangibles</t>
  </si>
  <si>
    <t>Property, plant and equipment</t>
  </si>
  <si>
    <t>Investment property</t>
  </si>
  <si>
    <t>Financial assets</t>
  </si>
  <si>
    <t>Loans and deposits</t>
  </si>
  <si>
    <t>Derivatives</t>
  </si>
  <si>
    <t>Equities</t>
  </si>
  <si>
    <t>Investment in associate</t>
  </si>
  <si>
    <t>Debt securities</t>
  </si>
  <si>
    <t>Collective investment schemes</t>
  </si>
  <si>
    <t>Reinsurers' share of investment contract liabilities</t>
  </si>
  <si>
    <t>Insurance assets</t>
  </si>
  <si>
    <t>Insurance contract assets</t>
  </si>
  <si>
    <t>Reinsurance contract assets</t>
  </si>
  <si>
    <t>Deferred tax assets</t>
  </si>
  <si>
    <t>Current tax</t>
  </si>
  <si>
    <t>Prepayments and accrued income</t>
  </si>
  <si>
    <t>Other receivables</t>
  </si>
  <si>
    <t>Cash and cash equivalents</t>
  </si>
  <si>
    <t>Assets classified as held for sale</t>
  </si>
  <si>
    <t>Total assets</t>
  </si>
  <si>
    <t>30 June 2023</t>
  </si>
  <si>
    <t>Equity and liabilities</t>
  </si>
  <si>
    <t>Equity attributable to owners of the parent</t>
  </si>
  <si>
    <t>Share capital</t>
  </si>
  <si>
    <t>Share premium</t>
  </si>
  <si>
    <t>Shares held by employee benefit trust</t>
  </si>
  <si>
    <t>Foreign currency translation reserve</t>
  </si>
  <si>
    <t>Merger relief reserve</t>
  </si>
  <si>
    <t>Other reserves</t>
  </si>
  <si>
    <t>Retained earnings</t>
  </si>
  <si>
    <t>Total equity attributable to owners of the parent</t>
  </si>
  <si>
    <t>Tier 1 Notes</t>
  </si>
  <si>
    <t>Total equity</t>
  </si>
  <si>
    <t>Liabilities</t>
  </si>
  <si>
    <t>Pension scheme liability</t>
  </si>
  <si>
    <t>Insurance liabilities</t>
  </si>
  <si>
    <t>Insurance contract liabilities</t>
  </si>
  <si>
    <t>Reinsurance contract liabilities</t>
  </si>
  <si>
    <t>Financial liabilities</t>
  </si>
  <si>
    <t>Investment contracts</t>
  </si>
  <si>
    <t>Borrowings</t>
  </si>
  <si>
    <t>Net asset value attributable to unit holders</t>
  </si>
  <si>
    <t>Obligations for repayment of collateral received</t>
  </si>
  <si>
    <t>Provisions</t>
  </si>
  <si>
    <t>Deferred tax liabilities</t>
  </si>
  <si>
    <t>Lease liabilities</t>
  </si>
  <si>
    <t>Accruals and deferred income</t>
  </si>
  <si>
    <t>Other payables</t>
  </si>
  <si>
    <t>Liabilities classified as held for sale</t>
  </si>
  <si>
    <t>Total liabilities</t>
  </si>
  <si>
    <t>Total equity and liabilities</t>
  </si>
  <si>
    <r>
      <t xml:space="preserve">HY 2022
</t>
    </r>
    <r>
      <rPr>
        <sz val="10"/>
        <color theme="0"/>
        <rFont val="Phoenix Sans Medium"/>
      </rPr>
      <t>(restated</t>
    </r>
    <r>
      <rPr>
        <vertAlign val="superscript"/>
        <sz val="10"/>
        <color theme="0"/>
        <rFont val="Phoenix Sans Medium"/>
      </rPr>
      <t>1</t>
    </r>
    <r>
      <rPr>
        <sz val="10"/>
        <color theme="0"/>
        <rFont val="Phoenix Sans Medium"/>
      </rPr>
      <t>)</t>
    </r>
  </si>
  <si>
    <r>
      <t xml:space="preserve">Half year ended
30 June 2022
</t>
    </r>
    <r>
      <rPr>
        <sz val="10"/>
        <color theme="0"/>
        <rFont val="Phoenix Sans Medium"/>
      </rPr>
      <t>(restated</t>
    </r>
    <r>
      <rPr>
        <vertAlign val="superscript"/>
        <sz val="10"/>
        <color theme="0"/>
        <rFont val="Phoenix Sans Medium"/>
      </rPr>
      <t>1</t>
    </r>
    <r>
      <rPr>
        <sz val="10"/>
        <color theme="0"/>
        <rFont val="Phoenix Sans Medium"/>
      </rPr>
      <t>)</t>
    </r>
  </si>
  <si>
    <r>
      <t xml:space="preserve">31 December 2022
</t>
    </r>
    <r>
      <rPr>
        <sz val="10"/>
        <color theme="0"/>
        <rFont val="Phoenix Sans Medium"/>
      </rPr>
      <t>(restated</t>
    </r>
    <r>
      <rPr>
        <vertAlign val="superscript"/>
        <sz val="10"/>
        <color theme="0"/>
        <rFont val="Phoenix Sans Medium"/>
      </rPr>
      <t>1</t>
    </r>
    <r>
      <rPr>
        <sz val="10"/>
        <color theme="0"/>
        <rFont val="Phoenix Sans Medium"/>
      </rPr>
      <t>)</t>
    </r>
  </si>
  <si>
    <t>Income Statement - HY 2023 and restated HY 2022</t>
  </si>
  <si>
    <t>Balance Sheet - HY 2023 and restated FY 2022</t>
  </si>
  <si>
    <t>Acquisition of Sun Life of Canada UK</t>
  </si>
  <si>
    <t>Total  Shareholder Debt incl. Tier 1 Notes</t>
  </si>
  <si>
    <t>0.5 year</t>
  </si>
  <si>
    <t>(130.4)p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</si>
</sst>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quot;£&quot;#,##0&quot;m&quot;"/>
    <numFmt numFmtId="171" formatCode="[$$-409]#,##0&quot;m&quot;"/>
    <numFmt numFmtId="172" formatCode="[$€-1809]#,##0&quot;m&quot;"/>
    <numFmt numFmtId="173" formatCode="0.0&quot;bn&quot;"/>
    <numFmt numFmtId="174" formatCode="General&quot;bn&quot;"/>
    <numFmt numFmtId="175" formatCode="General&quot;m&quot;"/>
    <numFmt numFmtId="176" formatCode="0.0&quot;x&quot;"/>
    <numFmt numFmtId="177" formatCode="#,##0;\(#,##0\);\-"/>
    <numFmt numFmtId="178" formatCode="#,##0.0&quot;bn&quot;;\-#,##0.0&quot;bn&quot;"/>
    <numFmt numFmtId="179" formatCode="0.0%"/>
    <numFmt numFmtId="180" formatCode="#,##0%;\(##,##0%\)"/>
    <numFmt numFmtId="181" formatCode="#,##0.0;\(#,##0.0\);\-"/>
    <numFmt numFmtId="182" formatCode="#,##0.0&quot;bn&quot;"/>
    <numFmt numFmtId="183" formatCode="#,##0.0;\(#,##0.0\)&quot;bn&quot;;\-"/>
    <numFmt numFmtId="184" formatCode="#,##0.00;\(#,##0.00\)"/>
    <numFmt numFmtId="185" formatCode="[$$-409]#,##0.00"/>
    <numFmt numFmtId="186" formatCode="[$€-1809]#,##0.00"/>
  </numFmts>
  <fonts count="8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ont>
    <font>
      <sz val="10"/>
      <name val="Phoenix Sans"/>
    </font>
    <font>
      <b/>
      <sz val="9"/>
      <name val="Phoenix Sans"/>
    </font>
    <font>
      <b/>
      <sz val="10"/>
      <name val="Phoenix Sans"/>
    </font>
    <font>
      <b/>
      <sz val="11"/>
      <color rgb="FFFFFFFF"/>
      <name val="Phoenix Sans"/>
    </font>
    <font>
      <sz val="10"/>
      <color rgb="FFFF0000"/>
      <name val="Phoenix Sans"/>
    </font>
    <font>
      <b/>
      <sz val="11"/>
      <color rgb="FF363534"/>
      <name val="Phoenix Sans"/>
    </font>
    <font>
      <sz val="11"/>
      <color rgb="FF363534"/>
      <name val="Phoenix Sans"/>
    </font>
    <font>
      <b/>
      <sz val="8"/>
      <name val="Phoenix Sans"/>
    </font>
    <font>
      <b/>
      <u/>
      <sz val="9"/>
      <name val="Phoenix Sans"/>
    </font>
    <font>
      <sz val="9"/>
      <name val="Phoenix Sans"/>
    </font>
    <font>
      <b/>
      <u/>
      <sz val="11"/>
      <name val="Phoenix Sans"/>
    </font>
    <font>
      <sz val="11"/>
      <color rgb="FF000000"/>
      <name val="Phoenix Sans"/>
    </font>
    <font>
      <sz val="11"/>
      <color rgb="FF006100"/>
      <name val="Phoenix Sans"/>
    </font>
    <font>
      <b/>
      <sz val="11"/>
      <color rgb="FF000000"/>
      <name val="Phoenix Sans"/>
    </font>
    <font>
      <b/>
      <u/>
      <sz val="10"/>
      <name val="Phoenix Sans"/>
    </font>
    <font>
      <b/>
      <sz val="11"/>
      <color rgb="FFFF0000"/>
      <name val="Phoenix Sans"/>
    </font>
    <font>
      <sz val="11"/>
      <name val="Phoenix Sans"/>
    </font>
    <font>
      <sz val="11"/>
      <color rgb="FFFF0000"/>
      <name val="Phoenix Sans"/>
    </font>
    <font>
      <b/>
      <i/>
      <sz val="11"/>
      <color rgb="FF363534"/>
      <name val="Phoenix Sans"/>
    </font>
    <font>
      <b/>
      <sz val="10"/>
      <color rgb="FFFF0000"/>
      <name val="Phoenix Sans"/>
    </font>
    <font>
      <vertAlign val="superscript"/>
      <sz val="11"/>
      <name val="Phoenix Sans"/>
    </font>
    <font>
      <sz val="9"/>
      <color rgb="FF892B5E"/>
      <name val="Phoenix Sans"/>
    </font>
    <font>
      <vertAlign val="superscript"/>
      <sz val="11"/>
      <color rgb="FF363534"/>
      <name val="Phoenix Sans"/>
    </font>
    <font>
      <sz val="11"/>
      <color theme="1"/>
      <name val="Phoenix Sans"/>
    </font>
    <font>
      <b/>
      <vertAlign val="superscript"/>
      <sz val="11"/>
      <color rgb="FFFFFFFF"/>
      <name val="Phoenix Sans"/>
    </font>
    <font>
      <b/>
      <sz val="11"/>
      <name val="Phoenix Sans"/>
    </font>
    <font>
      <b/>
      <i/>
      <sz val="11"/>
      <name val="Phoenix Sans"/>
    </font>
    <font>
      <sz val="10"/>
      <color rgb="FF000000"/>
      <name val="Phoenix Sans"/>
    </font>
    <font>
      <b/>
      <sz val="10"/>
      <color rgb="FF000000"/>
      <name val="Phoenix Sans"/>
    </font>
    <font>
      <vertAlign val="superscript"/>
      <sz val="11"/>
      <color rgb="FF000000"/>
      <name val="Phoenix Sans"/>
    </font>
    <font>
      <b/>
      <sz val="12"/>
      <color rgb="FFFF0000"/>
      <name val="Phoenix Sans"/>
    </font>
    <font>
      <b/>
      <sz val="11"/>
      <color theme="0"/>
      <name val="Phoenix Sans"/>
    </font>
    <font>
      <b/>
      <vertAlign val="superscript"/>
      <sz val="11"/>
      <color theme="0"/>
      <name val="Phoenix Sans"/>
    </font>
    <font>
      <u/>
      <sz val="10"/>
      <color theme="10"/>
      <name val="Phoenix Sans"/>
    </font>
    <font>
      <b/>
      <sz val="9"/>
      <color rgb="FFFF0000"/>
      <name val="Phoenix Sans"/>
    </font>
    <font>
      <sz val="10.5"/>
      <name val="+mj-lt"/>
    </font>
    <font>
      <b/>
      <sz val="11"/>
      <color rgb="FFFFFFFF"/>
      <name val="Calibri (Body)"/>
      <charset val="1"/>
    </font>
    <font>
      <b/>
      <vertAlign val="superscript"/>
      <sz val="11"/>
      <name val="Phoenix Sans"/>
    </font>
    <font>
      <sz val="11"/>
      <color rgb="FFFFFFFF"/>
      <name val="Phoenix Sans"/>
    </font>
    <font>
      <u/>
      <sz val="11"/>
      <name val="Phoenix Sans"/>
    </font>
    <font>
      <vertAlign val="superscript"/>
      <sz val="10"/>
      <name val="Phoenix Sans"/>
    </font>
    <font>
      <b/>
      <u/>
      <vertAlign val="superscript"/>
      <sz val="12"/>
      <name val="Phoenix Sans"/>
    </font>
    <font>
      <sz val="9"/>
      <color rgb="FF2E2D2C"/>
      <name val="Phoenix Sans"/>
    </font>
    <font>
      <u/>
      <sz val="11"/>
      <color theme="10"/>
      <name val="Phoenix Sans"/>
    </font>
    <font>
      <sz val="12"/>
      <name val="Phoenix Sans Medium"/>
    </font>
    <font>
      <sz val="12"/>
      <color theme="0"/>
      <name val="Phoenix Sans Medium"/>
    </font>
    <font>
      <sz val="12"/>
      <name val="Phoenix Sans"/>
    </font>
    <font>
      <sz val="11"/>
      <color theme="0"/>
      <name val="Phoenix Sans Medium"/>
    </font>
    <font>
      <u/>
      <sz val="12"/>
      <color theme="1"/>
      <name val="Phoenix Sans Medium"/>
    </font>
    <font>
      <u/>
      <sz val="11"/>
      <color theme="7"/>
      <name val="Phoenix Sans Medium"/>
    </font>
    <font>
      <sz val="11"/>
      <color theme="1"/>
      <name val="Phoenix Sans Medium"/>
    </font>
    <font>
      <sz val="10"/>
      <color theme="1"/>
      <name val="Phoenix Sans"/>
    </font>
    <font>
      <i/>
      <sz val="10"/>
      <color theme="1"/>
      <name val="Phoenix Sans Medium"/>
    </font>
    <font>
      <sz val="10"/>
      <color theme="1"/>
      <name val="Phoenix Sans Medium"/>
    </font>
    <font>
      <u/>
      <sz val="10"/>
      <color theme="1"/>
      <name val="Phoenix Sans Medium"/>
    </font>
    <font>
      <sz val="10.5"/>
      <color rgb="FF857888"/>
      <name val="Phoenix Sans Medium"/>
    </font>
    <font>
      <sz val="10"/>
      <color theme="5"/>
      <name val="Phoenix Sans Medium"/>
    </font>
    <font>
      <u/>
      <sz val="11"/>
      <color theme="1"/>
      <name val="Phoenix Sans Medium"/>
    </font>
    <font>
      <sz val="11"/>
      <color rgb="FF363534"/>
      <name val="Phoenix Sans Medium"/>
    </font>
    <font>
      <sz val="11"/>
      <name val="Phoenix Sans Medium"/>
    </font>
    <font>
      <sz val="10"/>
      <color theme="0"/>
      <name val="Phoenix Sans Medium"/>
    </font>
    <font>
      <u/>
      <sz val="12"/>
      <name val="Phoenix Sans Medium"/>
    </font>
    <font>
      <b/>
      <u/>
      <sz val="10"/>
      <name val="Phoenix Sans Medium"/>
    </font>
    <font>
      <sz val="11"/>
      <color rgb="FFFFFFFF"/>
      <name val="Phoenix Sans Medium"/>
    </font>
    <font>
      <vertAlign val="superscript"/>
      <sz val="11"/>
      <color rgb="FFFFFFFF"/>
      <name val="Phoenix Sans Medium"/>
    </font>
    <font>
      <vertAlign val="superscript"/>
      <sz val="11"/>
      <name val="Phoenix Sans Medium"/>
    </font>
    <font>
      <sz val="10"/>
      <name val="Phoenix Sans Medium"/>
    </font>
    <font>
      <u/>
      <sz val="10"/>
      <name val="Phoenix Sans Medium"/>
    </font>
    <font>
      <u/>
      <sz val="10"/>
      <color theme="7"/>
      <name val="Phoenix Sans Medium"/>
    </font>
    <font>
      <sz val="10"/>
      <color theme="7"/>
      <name val="Phoenix Sans Medium"/>
    </font>
    <font>
      <i/>
      <sz val="10"/>
      <color theme="1"/>
      <name val="Phoenix Sans"/>
    </font>
    <font>
      <vertAlign val="superscript"/>
      <sz val="10"/>
      <color theme="0"/>
      <name val="Phoenix Sans Medium"/>
    </font>
  </fonts>
  <fills count="19">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9.9978637043366805E-2"/>
        <bgColor indexed="64"/>
      </patternFill>
    </fill>
  </fills>
  <borders count="255">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n">
        <color rgb="FFFFFFFF"/>
      </top>
      <bottom style="thick">
        <color rgb="FFB0AEAD"/>
      </bottom>
      <diagonal/>
    </border>
    <border>
      <left/>
      <right style="thick">
        <color rgb="FFFFFFFF"/>
      </right>
      <top style="thick">
        <color rgb="FFB0AEAD"/>
      </top>
      <bottom style="thick">
        <color rgb="FFB0AEAD"/>
      </bottom>
      <diagonal/>
    </border>
    <border>
      <left/>
      <right style="thick">
        <color rgb="FFFFFFFF"/>
      </right>
      <top style="thick">
        <color rgb="FFB0AEAD"/>
      </top>
      <bottom style="thin">
        <color rgb="FFB0AEAD"/>
      </bottom>
      <diagonal/>
    </border>
    <border>
      <left/>
      <right style="thick">
        <color rgb="FFFFFFFF"/>
      </right>
      <top style="thin">
        <color rgb="FFB0AEAD"/>
      </top>
      <bottom style="thin">
        <color rgb="FFB0AEAD"/>
      </bottom>
      <diagonal/>
    </border>
    <border>
      <left/>
      <right style="thick">
        <color rgb="FFFFFFFF"/>
      </right>
      <top style="thin">
        <color rgb="FFB0AEAD"/>
      </top>
      <bottom style="thick">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style="thick">
        <color rgb="FFFFFFFF"/>
      </right>
      <top style="thin">
        <color rgb="FFB0AEAD"/>
      </top>
      <bottom style="thick">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style="thick">
        <color rgb="FFFFFFFF"/>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style="thin">
        <color rgb="FFB0AEAD"/>
      </top>
      <bottom style="thick">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style="medium">
        <color theme="0"/>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style="medium">
        <color rgb="FFBFBFBF"/>
      </top>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style="thick">
        <color rgb="FFFFFFFF"/>
      </left>
      <right style="thick">
        <color theme="0"/>
      </right>
      <top style="thin">
        <color rgb="FFB0AEAD"/>
      </top>
      <bottom style="thick">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top style="thick">
        <color theme="0" tint="-0.34998626667073579"/>
      </top>
      <bottom style="medium">
        <color theme="0" tint="-0.34998626667073579"/>
      </bottom>
      <diagonal/>
    </border>
    <border>
      <left/>
      <right style="thick">
        <color theme="0"/>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style="thick">
        <color rgb="FFFFFFFF"/>
      </left>
      <right style="thick">
        <color theme="0"/>
      </right>
      <top style="medium">
        <color theme="0" tint="-0.34998626667073579"/>
      </top>
      <bottom style="thin">
        <color theme="0" tint="-0.34998626667073579"/>
      </bottom>
      <diagonal/>
    </border>
    <border>
      <left style="thick">
        <color rgb="FFFFFFFF"/>
      </left>
      <right style="thick">
        <color theme="0"/>
      </right>
      <top style="thin">
        <color theme="0" tint="-0.34998626667073579"/>
      </top>
      <bottom style="thin">
        <color theme="0" tint="-0.34998626667073579"/>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theme="0"/>
      </right>
      <top style="medium">
        <color theme="0" tint="-0.34998626667073579"/>
      </top>
      <bottom style="medium">
        <color theme="0" tint="-0.34998626667073579"/>
      </bottom>
      <diagonal/>
    </border>
    <border>
      <left style="thick">
        <color rgb="FFFFFFFF"/>
      </left>
      <right style="thick">
        <color theme="0"/>
      </right>
      <top/>
      <bottom style="thin">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B0AEAD"/>
      </top>
      <bottom style="medium">
        <color theme="0" tint="-0.34998626667073579"/>
      </bottom>
      <diagonal/>
    </border>
    <border>
      <left/>
      <right style="thick">
        <color rgb="FFFFFFFF"/>
      </right>
      <top style="thin">
        <color rgb="FFFFFFFF"/>
      </top>
      <bottom style="medium">
        <color theme="0" tint="-0.34998626667073579"/>
      </bottom>
      <diagonal/>
    </border>
    <border>
      <left/>
      <right style="thick">
        <color theme="0"/>
      </right>
      <top/>
      <bottom style="thin">
        <color rgb="FFB0AEAD"/>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style="thick">
        <color theme="0"/>
      </left>
      <right style="thick">
        <color rgb="FFFFFFFF"/>
      </right>
      <top/>
      <bottom style="medium">
        <color rgb="FFBFBFBF"/>
      </bottom>
      <diagonal/>
    </border>
    <border>
      <left/>
      <right style="thick">
        <color rgb="FFFFFFFF"/>
      </right>
      <top style="thick">
        <color rgb="FFFFFFFF"/>
      </top>
      <bottom style="thick">
        <color theme="0" tint="-0.34998626667073579"/>
      </bottom>
      <diagonal/>
    </border>
    <border>
      <left style="thick">
        <color theme="0"/>
      </left>
      <right style="thick">
        <color theme="0"/>
      </right>
      <top style="thick">
        <color theme="0" tint="-0.34998626667073579"/>
      </top>
      <bottom/>
      <diagonal/>
    </border>
    <border>
      <left style="thick">
        <color theme="0"/>
      </left>
      <right style="thick">
        <color rgb="FFFFFFFF"/>
      </right>
      <top style="thick">
        <color theme="0" tint="-0.34998626667073579"/>
      </top>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style="thick">
        <color theme="0" tint="-0.34998626667073579"/>
      </top>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style="thick">
        <color rgb="FFFFFFFF"/>
      </right>
      <top style="thin">
        <color rgb="FFFFFFFF"/>
      </top>
      <bottom style="medium">
        <color theme="0" tint="-0.34998626667073579"/>
      </bottom>
      <diagonal/>
    </border>
    <border>
      <left style="thick">
        <color theme="0"/>
      </left>
      <right style="thick">
        <color rgb="FFFFFFFF"/>
      </right>
      <top style="thin">
        <color rgb="FFB0AEAD"/>
      </top>
      <bottom style="medium">
        <color theme="0" tint="-0.34998626667073579"/>
      </bottom>
      <diagonal/>
    </border>
    <border>
      <left style="thick">
        <color theme="0"/>
      </left>
      <right/>
      <top style="thick">
        <color theme="0" tint="-0.34998626667073579"/>
      </top>
      <bottom/>
      <diagonal/>
    </border>
    <border>
      <left/>
      <right style="thick">
        <color theme="0"/>
      </right>
      <top style="thick">
        <color theme="0" tint="-0.34998626667073579"/>
      </top>
      <bottom/>
      <diagonal/>
    </border>
    <border>
      <left/>
      <right style="thick">
        <color theme="0"/>
      </right>
      <top style="thin">
        <color theme="0" tint="-0.34998626667073579"/>
      </top>
      <bottom style="thin">
        <color theme="0" tint="-0.34998626667073579"/>
      </bottom>
      <diagonal/>
    </border>
    <border>
      <left/>
      <right style="thick">
        <color theme="0"/>
      </right>
      <top style="thin">
        <color theme="0" tint="-0.34998626667073579"/>
      </top>
      <bottom style="medium">
        <color theme="0" tint="-0.34998626667073579"/>
      </bottom>
      <diagonal/>
    </border>
    <border>
      <left style="thick">
        <color theme="0"/>
      </left>
      <right/>
      <top style="medium">
        <color theme="0" tint="-0.34998626667073579"/>
      </top>
      <bottom style="medium">
        <color theme="0" tint="-0.34998626667073579"/>
      </bottom>
      <diagonal/>
    </border>
    <border>
      <left style="thick">
        <color rgb="FFFFFFFF"/>
      </left>
      <right style="thick">
        <color theme="0"/>
      </right>
      <top/>
      <bottom style="thin">
        <color rgb="FFB0AEAD"/>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style="thick">
        <color theme="0"/>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rgb="FFFFFFFF"/>
      </left>
      <right/>
      <top style="thin">
        <color theme="0" tint="-0.34998626667073579"/>
      </top>
      <bottom style="medium">
        <color theme="0" tint="-0.34998626667073579"/>
      </bottom>
      <diagonal/>
    </border>
    <border>
      <left/>
      <right style="thick">
        <color theme="0"/>
      </right>
      <top style="medium">
        <color theme="0" tint="-0.34998626667073579"/>
      </top>
      <bottom style="medium">
        <color theme="0" tint="-0.34998626667073579"/>
      </bottom>
      <diagonal/>
    </border>
    <border>
      <left style="thick">
        <color theme="0"/>
      </left>
      <right/>
      <top style="thin">
        <color theme="0" tint="-0.34998626667073579"/>
      </top>
      <bottom style="thin">
        <color theme="0" tint="-0.34998626667073579"/>
      </bottom>
      <diagonal/>
    </border>
    <border>
      <left style="thick">
        <color rgb="FFFFFFFF"/>
      </left>
      <right/>
      <top style="thin">
        <color theme="0" tint="-0.34998626667073579"/>
      </top>
      <bottom style="thin">
        <color theme="0" tint="-0.34998626667073579"/>
      </bottom>
      <diagonal/>
    </border>
    <border>
      <left/>
      <right style="thick">
        <color rgb="FFFFFFFF"/>
      </right>
      <top style="thick">
        <color theme="0" tint="-0.34998626667073579"/>
      </top>
      <bottom style="medium">
        <color theme="0" tint="-0.34998626667073579"/>
      </bottom>
      <diagonal/>
    </border>
    <border>
      <left style="thick">
        <color rgb="FFFFFFFF"/>
      </left>
      <right/>
      <top style="thick">
        <color theme="0" tint="-0.34998626667073579"/>
      </top>
      <bottom style="medium">
        <color theme="0" tint="-0.34998626667073579"/>
      </bottom>
      <diagonal/>
    </border>
    <border>
      <left style="thick">
        <color theme="0"/>
      </left>
      <right/>
      <top style="medium">
        <color theme="0" tint="-0.34998626667073579"/>
      </top>
      <bottom style="thin">
        <color theme="0" tint="-0.34998626667073579"/>
      </bottom>
      <diagonal/>
    </border>
    <border>
      <left/>
      <right style="thick">
        <color theme="0"/>
      </right>
      <top style="medium">
        <color theme="0" tint="-0.34998626667073579"/>
      </top>
      <bottom style="thin">
        <color theme="0" tint="-0.34998626667073579"/>
      </bottom>
      <diagonal/>
    </border>
    <border>
      <left style="thick">
        <color theme="0"/>
      </left>
      <right/>
      <top style="thick">
        <color theme="0" tint="-0.34998626667073579"/>
      </top>
      <bottom style="thin">
        <color theme="0" tint="-0.34998626667073579"/>
      </bottom>
      <diagonal/>
    </border>
    <border>
      <left/>
      <right style="thick">
        <color rgb="FFFFFFFF"/>
      </right>
      <top style="thick">
        <color theme="0" tint="-0.34998626667073579"/>
      </top>
      <bottom style="thin">
        <color theme="0" tint="-0.34998626667073579"/>
      </bottom>
      <diagonal/>
    </border>
    <border>
      <left/>
      <right style="thick">
        <color theme="0"/>
      </right>
      <top style="thick">
        <color theme="0" tint="-0.34998626667073579"/>
      </top>
      <bottom style="thin">
        <color theme="0" tint="-0.34998626667073579"/>
      </bottom>
      <diagonal/>
    </border>
    <border>
      <left style="thick">
        <color rgb="FFFFFFFF"/>
      </left>
      <right/>
      <top style="thick">
        <color theme="0" tint="-0.34998626667073579"/>
      </top>
      <bottom style="thin">
        <color theme="0" tint="-0.34998626667073579"/>
      </bottom>
      <diagonal/>
    </border>
    <border>
      <left style="thick">
        <color theme="0"/>
      </left>
      <right/>
      <top style="thin">
        <color theme="0" tint="-0.34998626667073579"/>
      </top>
      <bottom style="thick">
        <color theme="0" tint="-0.34998626667073579"/>
      </bottom>
      <diagonal/>
    </border>
    <border>
      <left/>
      <right style="thick">
        <color rgb="FFFFFFFF"/>
      </right>
      <top style="thin">
        <color theme="0" tint="-0.34998626667073579"/>
      </top>
      <bottom style="thick">
        <color theme="0" tint="-0.34998626667073579"/>
      </bottom>
      <diagonal/>
    </border>
    <border>
      <left/>
      <right style="thick">
        <color theme="0"/>
      </right>
      <top style="thin">
        <color theme="0" tint="-0.34998626667073579"/>
      </top>
      <bottom style="thick">
        <color theme="0" tint="-0.34998626667073579"/>
      </bottom>
      <diagonal/>
    </border>
    <border>
      <left style="thick">
        <color theme="0"/>
      </left>
      <right style="thick">
        <color theme="0"/>
      </right>
      <top/>
      <bottom style="thin">
        <color theme="0" tint="-0.34998626667073579"/>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theme="0" tint="-0.34998626667073579"/>
      </right>
      <top/>
      <bottom/>
      <diagonal/>
    </border>
    <border>
      <left style="thick">
        <color theme="0" tint="-0.34998626667073579"/>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right style="thick">
        <color theme="0" tint="-0.34998626667073579"/>
      </right>
      <top/>
      <bottom style="thick">
        <color rgb="FFBFBFB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medium">
        <color rgb="FFBFBFBF"/>
      </top>
      <bottom style="thick">
        <color theme="0" tint="-0.34998626667073579"/>
      </bottom>
      <diagonal/>
    </border>
    <border>
      <left/>
      <right style="thick">
        <color rgb="FFFFFFFF"/>
      </right>
      <top style="medium">
        <color rgb="FFBFBFBF"/>
      </top>
      <bottom style="thick">
        <color theme="0" tint="-0.34998626667073579"/>
      </bottom>
      <diagonal/>
    </border>
    <border>
      <left style="thick">
        <color theme="0" tint="-0.34998626667073579"/>
      </left>
      <right style="thick">
        <color rgb="FFFFFFFF"/>
      </right>
      <top style="medium">
        <color rgb="FFBFBFBF"/>
      </top>
      <bottom style="thick">
        <color theme="0" tint="-0.34998626667073579"/>
      </bottom>
      <diagonal/>
    </border>
    <border>
      <left/>
      <right style="thick">
        <color theme="0" tint="-0.34998626667073579"/>
      </right>
      <top style="medium">
        <color rgb="FFBFBFBF"/>
      </top>
      <bottom style="thick">
        <color theme="0" tint="-0.34998626667073579"/>
      </bottom>
      <diagonal/>
    </border>
    <border>
      <left style="thick">
        <color theme="0" tint="-0.34998626667073579"/>
      </left>
      <right style="thick">
        <color rgb="FFFFFFFF"/>
      </right>
      <top style="thick">
        <color rgb="FFBFBFBF"/>
      </top>
      <bottom style="thick">
        <color theme="0" tint="-0.34998626667073579"/>
      </bottom>
      <diagonal/>
    </border>
    <border>
      <left style="thick">
        <color theme="0" tint="-0.34998626667073579"/>
      </left>
      <right style="thick">
        <color theme="0"/>
      </right>
      <top style="thick">
        <color theme="0" tint="-0.34998626667073579"/>
      </top>
      <bottom style="thick">
        <color theme="0" tint="-0.34998626667073579"/>
      </bottom>
      <diagonal/>
    </border>
    <border>
      <left style="thick">
        <color theme="0" tint="-0.34998626667073579"/>
      </left>
      <right style="thick">
        <color rgb="FFFFFFFF"/>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right>
      <top/>
      <bottom style="thick">
        <color theme="0" tint="-0.34998626667073579"/>
      </bottom>
      <diagonal/>
    </border>
    <border>
      <left/>
      <right style="thick">
        <color rgb="FFFFFFFF"/>
      </right>
      <top/>
      <bottom style="thick">
        <color theme="0" tint="-0.34998626667073579"/>
      </bottom>
      <diagonal/>
    </border>
    <border>
      <left style="thick">
        <color theme="0" tint="-0.34998626667073579"/>
      </left>
      <right style="thick">
        <color rgb="FFFFFFFF"/>
      </right>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thick">
        <color rgb="FFFFFFFF"/>
      </left>
      <right style="thick">
        <color theme="0"/>
      </right>
      <top/>
      <bottom/>
      <diagonal/>
    </border>
    <border>
      <left style="medium">
        <color theme="0"/>
      </left>
      <right style="medium">
        <color theme="0"/>
      </right>
      <top style="medium">
        <color theme="0" tint="-0.34998626667073579"/>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medium">
        <color rgb="FFBFBFBF"/>
      </bottom>
      <diagonal/>
    </border>
    <border>
      <left style="thick">
        <color rgb="FFFFFFFF"/>
      </left>
      <right/>
      <top style="thin">
        <color theme="0" tint="-0.34998626667073579"/>
      </top>
      <bottom style="thick">
        <color theme="0" tint="-0.34998626667073579"/>
      </bottom>
      <diagonal/>
    </border>
    <border>
      <left style="thick">
        <color rgb="FFFFFFFF"/>
      </left>
      <right/>
      <top style="medium">
        <color theme="0" tint="-0.34998626667073579"/>
      </top>
      <bottom style="thin">
        <color theme="0" tint="-0.34998626667073579"/>
      </bottom>
      <diagonal/>
    </border>
    <border>
      <left style="thick">
        <color theme="0"/>
      </left>
      <right style="thick">
        <color theme="0"/>
      </right>
      <top style="medium">
        <color theme="0" tint="-0.34998626667073579"/>
      </top>
      <bottom/>
      <diagonal/>
    </border>
    <border>
      <left style="medium">
        <color theme="0"/>
      </left>
      <right style="medium">
        <color theme="0"/>
      </right>
      <top style="thin">
        <color theme="0" tint="-0.34998626667073579"/>
      </top>
      <bottom style="medium">
        <color rgb="FFBFBFBF"/>
      </bottom>
      <diagonal/>
    </border>
    <border>
      <left style="thick">
        <color rgb="FFFFFFFF"/>
      </left>
      <right/>
      <top style="medium">
        <color theme="0" tint="-0.34998626667073579"/>
      </top>
      <bottom style="thick">
        <color theme="0" tint="-0.34998626667073579"/>
      </bottom>
      <diagonal/>
    </border>
    <border>
      <left style="thick">
        <color theme="0"/>
      </left>
      <right/>
      <top style="medium">
        <color theme="0" tint="-0.34998626667073579"/>
      </top>
      <bottom style="thick">
        <color theme="0" tint="-0.34998626667073579"/>
      </bottom>
      <diagonal/>
    </border>
    <border>
      <left style="thick">
        <color rgb="FFFFFFFF"/>
      </left>
      <right/>
      <top/>
      <bottom style="thin">
        <color theme="0" tint="-0.34998626667073579"/>
      </bottom>
      <diagonal/>
    </border>
    <border>
      <left style="thick">
        <color rgb="FFFFFFFF"/>
      </left>
      <right/>
      <top style="thin">
        <color theme="0" tint="-0.34998626667073579"/>
      </top>
      <bottom/>
      <diagonal/>
    </border>
    <border>
      <left style="thick">
        <color rgb="FFFFFFFF"/>
      </left>
      <right style="thick">
        <color rgb="FFFFFFFF"/>
      </right>
      <top/>
      <bottom style="thick">
        <color theme="0" tint="-0.34998626667073579"/>
      </bottom>
      <diagonal/>
    </border>
    <border>
      <left style="thick">
        <color rgb="FFFFFFFF"/>
      </left>
      <right style="thick">
        <color rgb="FFFFFFFF"/>
      </right>
      <top style="thick">
        <color rgb="FFFFFFFF"/>
      </top>
      <bottom style="thick">
        <color rgb="FFFFFFFF"/>
      </bottom>
      <diagonal/>
    </border>
    <border>
      <left style="thick">
        <color rgb="FFFFFFFF"/>
      </left>
      <right/>
      <top/>
      <bottom style="medium">
        <color theme="0" tint="-0.34998626667073579"/>
      </bottom>
      <diagonal/>
    </border>
    <border>
      <left style="thick">
        <color rgb="FFFFFFFF"/>
      </left>
      <right style="thick">
        <color rgb="FFFFFFFF"/>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right style="thick">
        <color theme="0"/>
      </right>
      <top style="thick">
        <color rgb="FFFFFFFF"/>
      </top>
      <bottom style="medium">
        <color theme="0" tint="-0.34998626667073579"/>
      </bottom>
      <diagonal/>
    </border>
    <border>
      <left style="medium">
        <color theme="0"/>
      </left>
      <right style="thick">
        <color rgb="FFFFFFFF"/>
      </right>
      <top style="medium">
        <color theme="0"/>
      </top>
      <bottom style="medium">
        <color theme="0" tint="-0.34998626667073579"/>
      </bottom>
      <diagonal/>
    </border>
    <border>
      <left style="medium">
        <color theme="0"/>
      </left>
      <right/>
      <top style="medium">
        <color theme="0"/>
      </top>
      <bottom style="medium">
        <color theme="0" tint="-0.34998626667073579"/>
      </bottom>
      <diagonal/>
    </border>
    <border>
      <left/>
      <right style="medium">
        <color theme="0"/>
      </right>
      <top/>
      <bottom style="thin">
        <color theme="0" tint="-0.34998626667073579"/>
      </bottom>
      <diagonal/>
    </border>
    <border>
      <left style="medium">
        <color theme="0"/>
      </left>
      <right style="thick">
        <color theme="0"/>
      </right>
      <top/>
      <bottom style="thin">
        <color theme="0" tint="-0.34998626667073579"/>
      </bottom>
      <diagonal/>
    </border>
    <border>
      <left style="medium">
        <color theme="0"/>
      </left>
      <right/>
      <top/>
      <bottom style="thin">
        <color theme="0" tint="-0.34998626667073579"/>
      </bottom>
      <diagonal/>
    </border>
    <border>
      <left/>
      <right style="medium">
        <color theme="0"/>
      </right>
      <top style="thin">
        <color theme="0" tint="-0.34998626667073579"/>
      </top>
      <bottom style="thin">
        <color theme="0" tint="-0.34998626667073579"/>
      </bottom>
      <diagonal/>
    </border>
    <border>
      <left style="medium">
        <color theme="0"/>
      </left>
      <right style="thick">
        <color theme="0"/>
      </right>
      <top style="thin">
        <color theme="0" tint="-0.34998626667073579"/>
      </top>
      <bottom style="thin">
        <color theme="0" tint="-0.34998626667073579"/>
      </bottom>
      <diagonal/>
    </border>
    <border>
      <left style="medium">
        <color theme="0"/>
      </left>
      <right/>
      <top style="thin">
        <color theme="0" tint="-0.34998626667073579"/>
      </top>
      <bottom style="thin">
        <color theme="0" tint="-0.34998626667073579"/>
      </bottom>
      <diagonal/>
    </border>
    <border>
      <left/>
      <right style="medium">
        <color theme="0"/>
      </right>
      <top style="thin">
        <color theme="0" tint="-0.34998626667073579"/>
      </top>
      <bottom/>
      <diagonal/>
    </border>
    <border>
      <left style="medium">
        <color theme="0"/>
      </left>
      <right style="thick">
        <color theme="0"/>
      </right>
      <top style="thin">
        <color theme="0" tint="-0.34998626667073579"/>
      </top>
      <bottom/>
      <diagonal/>
    </border>
    <border>
      <left style="medium">
        <color theme="0"/>
      </left>
      <right/>
      <top style="thin">
        <color theme="0" tint="-0.34998626667073579"/>
      </top>
      <bottom/>
      <diagonal/>
    </border>
    <border>
      <left/>
      <right style="medium">
        <color theme="0"/>
      </right>
      <top/>
      <bottom/>
      <diagonal/>
    </border>
    <border>
      <left style="medium">
        <color theme="0"/>
      </left>
      <right style="thick">
        <color theme="0"/>
      </right>
      <top/>
      <bottom/>
      <diagonal/>
    </border>
    <border>
      <left style="medium">
        <color theme="0"/>
      </left>
      <right/>
      <top/>
      <bottom/>
      <diagonal/>
    </border>
    <border>
      <left/>
      <right/>
      <top style="medium">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top/>
      <bottom style="thin">
        <color theme="0" tint="-0.34998626667073579"/>
      </bottom>
      <diagonal/>
    </border>
    <border>
      <left/>
      <right/>
      <top style="thin">
        <color theme="0" tint="-0.34998626667073579"/>
      </top>
      <bottom/>
      <diagonal/>
    </border>
    <border>
      <left style="thick">
        <color theme="0"/>
      </left>
      <right/>
      <top/>
      <bottom/>
      <diagonal/>
    </border>
    <border>
      <left/>
      <right/>
      <top style="medium">
        <color theme="0"/>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left>
      <right style="thick">
        <color rgb="FFFFFFFF"/>
      </right>
      <top/>
      <bottom style="medium">
        <color theme="0" tint="-0.34998626667073579"/>
      </bottom>
      <diagonal/>
    </border>
    <border>
      <left style="thick">
        <color theme="0"/>
      </left>
      <right style="medium">
        <color theme="0"/>
      </right>
      <top style="thin">
        <color theme="0" tint="-0.34998626667073579"/>
      </top>
      <bottom style="thin">
        <color theme="0" tint="-0.34998626667073579"/>
      </bottom>
      <diagonal/>
    </border>
    <border>
      <left style="thick">
        <color theme="0"/>
      </left>
      <right style="thick">
        <color rgb="FFFFFFFF"/>
      </right>
      <top/>
      <bottom/>
      <diagonal/>
    </border>
    <border>
      <left style="thick">
        <color theme="0"/>
      </left>
      <right style="medium">
        <color theme="0"/>
      </right>
      <top/>
      <bottom style="thin">
        <color theme="0" tint="-0.34998626667073579"/>
      </bottom>
      <diagonal/>
    </border>
    <border>
      <left style="thick">
        <color theme="0"/>
      </left>
      <right style="medium">
        <color theme="0"/>
      </right>
      <top style="thin">
        <color theme="0" tint="-0.34998626667073579"/>
      </top>
      <bottom/>
      <diagonal/>
    </border>
    <border>
      <left style="thick">
        <color rgb="FFFFFFFF"/>
      </left>
      <right style="thick">
        <color rgb="FFFFFFFF"/>
      </right>
      <top style="thin">
        <color rgb="FFFFFFFF"/>
      </top>
      <bottom style="medium">
        <color theme="0" tint="-0.34998626667073579"/>
      </bottom>
      <diagonal/>
    </border>
    <border>
      <left style="thick">
        <color rgb="FFFFFFFF"/>
      </left>
      <right style="thick">
        <color rgb="FFFFFFFF"/>
      </right>
      <top style="thick">
        <color theme="0" tint="-0.34998626667073579"/>
      </top>
      <bottom style="thin">
        <color rgb="FFB0AEAD"/>
      </bottom>
      <diagonal/>
    </border>
    <border>
      <left/>
      <right style="thick">
        <color theme="0"/>
      </right>
      <top/>
      <bottom style="medium">
        <color theme="0" tint="-0.34998626667073579"/>
      </bottom>
      <diagonal/>
    </border>
  </borders>
  <cellStyleXfs count="10">
    <xf numFmtId="0" fontId="0" fillId="0" borderId="0"/>
    <xf numFmtId="43" fontId="3" fillId="0" borderId="0" applyFont="0" applyFill="0" applyBorder="0" applyAlignment="0" applyProtection="0"/>
    <xf numFmtId="0" fontId="2" fillId="0" borderId="0"/>
    <xf numFmtId="9" fontId="4" fillId="0" borderId="0" applyFont="0" applyFill="0" applyBorder="0" applyAlignment="0" applyProtection="0"/>
    <xf numFmtId="0" fontId="5" fillId="0" borderId="0" applyNumberFormat="0" applyFill="0" applyBorder="0" applyAlignment="0" applyProtection="0"/>
    <xf numFmtId="0" fontId="6" fillId="8" borderId="0" applyNumberFormat="0" applyBorder="0" applyAlignment="0" applyProtection="0"/>
    <xf numFmtId="0" fontId="3" fillId="0" borderId="0"/>
    <xf numFmtId="0" fontId="3" fillId="0" borderId="0"/>
    <xf numFmtId="0" fontId="1" fillId="0" borderId="0"/>
    <xf numFmtId="9" fontId="1" fillId="0" borderId="0" applyFont="0" applyFill="0" applyBorder="0" applyAlignment="0" applyProtection="0"/>
  </cellStyleXfs>
  <cellXfs count="1249">
    <xf numFmtId="0" fontId="0" fillId="0" borderId="0" xfId="0"/>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8" fillId="7" borderId="0" xfId="0" applyFont="1" applyFill="1"/>
    <xf numFmtId="0" fontId="8" fillId="7" borderId="152" xfId="0" applyFont="1" applyFill="1" applyBorder="1"/>
    <xf numFmtId="0" fontId="8" fillId="7" borderId="26" xfId="0" applyFont="1" applyFill="1" applyBorder="1"/>
    <xf numFmtId="0" fontId="8" fillId="0" borderId="26" xfId="0" applyFont="1" applyFill="1" applyBorder="1"/>
    <xf numFmtId="0" fontId="14" fillId="2" borderId="2" xfId="0" applyFont="1" applyFill="1" applyBorder="1" applyAlignment="1">
      <alignment horizontal="left" vertical="center" wrapText="1" indent="1" readingOrder="1"/>
    </xf>
    <xf numFmtId="0" fontId="8" fillId="7" borderId="0" xfId="0" applyFont="1" applyFill="1" applyAlignment="1">
      <alignment horizontal="center" readingOrder="1"/>
    </xf>
    <xf numFmtId="0" fontId="8" fillId="7" borderId="26" xfId="0" applyFont="1" applyFill="1" applyBorder="1" applyAlignment="1">
      <alignment horizontal="center" readingOrder="1"/>
    </xf>
    <xf numFmtId="175" fontId="8" fillId="7" borderId="26" xfId="0" applyNumberFormat="1" applyFont="1" applyFill="1" applyBorder="1" applyAlignment="1">
      <alignment horizontal="center" readingOrder="1"/>
    </xf>
    <xf numFmtId="0" fontId="8" fillId="0" borderId="59" xfId="0" applyFont="1" applyFill="1" applyBorder="1"/>
    <xf numFmtId="0" fontId="8" fillId="0" borderId="57" xfId="0" applyFont="1" applyBorder="1"/>
    <xf numFmtId="0" fontId="8" fillId="0" borderId="26" xfId="0" applyFont="1" applyBorder="1"/>
    <xf numFmtId="0" fontId="8" fillId="0" borderId="58" xfId="0" applyFont="1" applyFill="1" applyBorder="1"/>
    <xf numFmtId="0" fontId="12" fillId="0" borderId="0" xfId="0" applyFont="1"/>
    <xf numFmtId="0" fontId="14" fillId="0" borderId="2" xfId="0" applyFont="1" applyFill="1" applyBorder="1" applyAlignment="1">
      <alignment horizontal="left" vertical="center" wrapText="1" indent="1" readingOrder="1"/>
    </xf>
    <xf numFmtId="0" fontId="17" fillId="0" borderId="0" xfId="0" applyFont="1" applyAlignment="1">
      <alignment horizontal="left" indent="1"/>
    </xf>
    <xf numFmtId="0" fontId="11" fillId="9" borderId="1" xfId="0" applyFont="1" applyFill="1" applyBorder="1" applyAlignment="1">
      <alignment horizontal="center" vertical="center" wrapText="1" readingOrder="1"/>
    </xf>
    <xf numFmtId="0" fontId="11" fillId="9" borderId="21" xfId="0" applyFont="1" applyFill="1" applyBorder="1" applyAlignment="1">
      <alignment horizontal="center" vertical="center" wrapText="1" readingOrder="1"/>
    </xf>
    <xf numFmtId="0" fontId="7" fillId="0" borderId="0" xfId="0" applyFont="1" applyAlignment="1">
      <alignment vertical="center"/>
    </xf>
    <xf numFmtId="0" fontId="8" fillId="0" borderId="0" xfId="0" applyFont="1" applyAlignment="1">
      <alignment vertical="center"/>
    </xf>
    <xf numFmtId="0" fontId="8" fillId="0" borderId="0" xfId="0" applyFont="1" applyFill="1" applyAlignment="1">
      <alignment vertical="center"/>
    </xf>
    <xf numFmtId="0" fontId="12" fillId="0" borderId="0" xfId="0" applyFont="1" applyAlignment="1">
      <alignment vertical="center"/>
    </xf>
    <xf numFmtId="0" fontId="22" fillId="0" borderId="0" xfId="0" applyFont="1" applyAlignment="1">
      <alignment vertical="center"/>
    </xf>
    <xf numFmtId="0" fontId="8" fillId="0" borderId="0" xfId="0" applyFont="1" applyAlignment="1">
      <alignment horizontal="center" vertical="center"/>
    </xf>
    <xf numFmtId="0" fontId="12" fillId="0" borderId="0" xfId="0" applyFont="1" applyFill="1" applyAlignment="1">
      <alignment vertical="center"/>
    </xf>
    <xf numFmtId="0" fontId="8" fillId="0" borderId="0" xfId="0" applyFont="1" applyAlignment="1">
      <alignment horizontal="left" vertical="center"/>
    </xf>
    <xf numFmtId="0" fontId="11" fillId="9" borderId="62" xfId="0" applyFont="1" applyFill="1" applyBorder="1" applyAlignment="1">
      <alignment horizontal="center" vertical="center" wrapText="1"/>
    </xf>
    <xf numFmtId="0" fontId="9" fillId="0" borderId="0" xfId="0" applyFont="1" applyAlignment="1">
      <alignment horizontal="center" vertical="center"/>
    </xf>
    <xf numFmtId="0" fontId="24" fillId="0" borderId="0" xfId="0" applyFont="1" applyAlignment="1">
      <alignment vertical="center"/>
    </xf>
    <xf numFmtId="0" fontId="26" fillId="0" borderId="75" xfId="0" applyFont="1" applyBorder="1" applyAlignment="1">
      <alignment horizontal="left" vertical="center" wrapText="1"/>
    </xf>
    <xf numFmtId="0" fontId="8" fillId="0" borderId="0" xfId="0" applyFont="1" applyBorder="1" applyAlignment="1">
      <alignment vertical="center"/>
    </xf>
    <xf numFmtId="0" fontId="8" fillId="7" borderId="0" xfId="0" applyFont="1" applyFill="1" applyBorder="1" applyAlignment="1">
      <alignment vertical="center"/>
    </xf>
    <xf numFmtId="0" fontId="8" fillId="7" borderId="76" xfId="0" applyFont="1" applyFill="1" applyBorder="1" applyAlignment="1">
      <alignment vertical="center"/>
    </xf>
    <xf numFmtId="0" fontId="24" fillId="0" borderId="50" xfId="0" applyFont="1" applyBorder="1" applyAlignment="1">
      <alignment vertical="center" wrapText="1"/>
    </xf>
    <xf numFmtId="165" fontId="24" fillId="0" borderId="9" xfId="0" applyNumberFormat="1" applyFont="1" applyFill="1" applyBorder="1" applyAlignment="1">
      <alignment horizontal="center" vertical="center" wrapText="1"/>
    </xf>
    <xf numFmtId="165" fontId="24" fillId="0" borderId="77" xfId="0" applyNumberFormat="1" applyFont="1" applyFill="1" applyBorder="1" applyAlignment="1">
      <alignment horizontal="center" vertical="center" wrapText="1"/>
    </xf>
    <xf numFmtId="165" fontId="24" fillId="0" borderId="9" xfId="0" applyNumberFormat="1" applyFont="1" applyFill="1" applyBorder="1" applyAlignment="1">
      <alignment vertical="center" wrapText="1"/>
    </xf>
    <xf numFmtId="165" fontId="24" fillId="0" borderId="77" xfId="0" applyNumberFormat="1" applyFont="1" applyFill="1" applyBorder="1" applyAlignment="1">
      <alignment vertical="center" wrapText="1"/>
    </xf>
    <xf numFmtId="165" fontId="24" fillId="0" borderId="10" xfId="0" applyNumberFormat="1" applyFont="1" applyFill="1" applyBorder="1" applyAlignment="1">
      <alignment horizontal="center" vertical="center" wrapText="1"/>
    </xf>
    <xf numFmtId="165" fontId="24" fillId="0" borderId="79" xfId="0"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165" fontId="24" fillId="0" borderId="52" xfId="0" applyNumberFormat="1" applyFont="1" applyFill="1" applyBorder="1" applyAlignment="1">
      <alignment horizontal="center" vertical="center" wrapText="1"/>
    </xf>
    <xf numFmtId="0" fontId="10" fillId="0" borderId="0" xfId="0" applyFont="1" applyAlignment="1">
      <alignment vertical="center"/>
    </xf>
    <xf numFmtId="0" fontId="22" fillId="0" borderId="0" xfId="0" applyFont="1"/>
    <xf numFmtId="0" fontId="10" fillId="0" borderId="0" xfId="0" applyFont="1" applyAlignment="1">
      <alignment horizontal="center" vertical="center" wrapText="1"/>
    </xf>
    <xf numFmtId="0" fontId="8" fillId="0" borderId="0" xfId="0" applyFont="1" applyAlignment="1">
      <alignment vertical="center" textRotation="90"/>
    </xf>
    <xf numFmtId="0" fontId="29" fillId="0" borderId="0" xfId="0" applyFont="1" applyAlignment="1">
      <alignment horizontal="left" vertical="center"/>
    </xf>
    <xf numFmtId="0" fontId="18" fillId="0" borderId="0" xfId="0" applyFont="1" applyAlignment="1">
      <alignment vertical="center"/>
    </xf>
    <xf numFmtId="0" fontId="8" fillId="7" borderId="89" xfId="0" applyFont="1" applyFill="1" applyBorder="1" applyAlignment="1">
      <alignment vertical="center"/>
    </xf>
    <xf numFmtId="166" fontId="19" fillId="0" borderId="91" xfId="0" applyNumberFormat="1" applyFont="1" applyFill="1" applyBorder="1" applyAlignment="1">
      <alignment horizontal="center" vertical="center" wrapText="1"/>
    </xf>
    <xf numFmtId="166" fontId="19" fillId="0" borderId="93" xfId="0" applyNumberFormat="1" applyFont="1" applyFill="1" applyBorder="1" applyAlignment="1">
      <alignment horizontal="center" vertical="center" wrapText="1"/>
    </xf>
    <xf numFmtId="166" fontId="21" fillId="0" borderId="94" xfId="0" applyNumberFormat="1" applyFont="1" applyFill="1" applyBorder="1" applyAlignment="1">
      <alignment horizontal="center" vertical="center" wrapText="1"/>
    </xf>
    <xf numFmtId="166" fontId="19" fillId="0" borderId="95" xfId="0" applyNumberFormat="1" applyFont="1" applyFill="1" applyBorder="1" applyAlignment="1">
      <alignment horizontal="center" vertical="center" wrapText="1"/>
    </xf>
    <xf numFmtId="0" fontId="26" fillId="0" borderId="4" xfId="0" applyFont="1" applyBorder="1" applyAlignment="1">
      <alignment horizontal="left" vertical="center" wrapText="1" readingOrder="1"/>
    </xf>
    <xf numFmtId="0" fontId="19" fillId="0" borderId="7" xfId="0" applyFont="1" applyBorder="1" applyAlignment="1">
      <alignment horizontal="left" vertical="center" wrapText="1" readingOrder="1"/>
    </xf>
    <xf numFmtId="165" fontId="19" fillId="0" borderId="10" xfId="0" applyNumberFormat="1" applyFont="1" applyFill="1" applyBorder="1" applyAlignment="1">
      <alignment horizontal="center" vertical="center" wrapText="1" readingOrder="1"/>
    </xf>
    <xf numFmtId="165" fontId="19" fillId="0" borderId="11" xfId="0" applyNumberFormat="1" applyFont="1" applyFill="1" applyBorder="1" applyAlignment="1">
      <alignment horizontal="center" vertical="center" wrapText="1" readingOrder="1"/>
    </xf>
    <xf numFmtId="165" fontId="19" fillId="0" borderId="12" xfId="0" applyNumberFormat="1" applyFont="1" applyFill="1" applyBorder="1" applyAlignment="1">
      <alignment horizontal="center" vertical="center" wrapText="1" readingOrder="1"/>
    </xf>
    <xf numFmtId="0" fontId="21" fillId="0" borderId="5" xfId="0" applyFont="1" applyBorder="1" applyAlignment="1">
      <alignment horizontal="left" vertical="center" wrapText="1" readingOrder="1"/>
    </xf>
    <xf numFmtId="165" fontId="21" fillId="3" borderId="13" xfId="0" applyNumberFormat="1" applyFont="1" applyFill="1" applyBorder="1" applyAlignment="1">
      <alignment horizontal="center" vertical="center" wrapText="1" readingOrder="1"/>
    </xf>
    <xf numFmtId="0" fontId="19" fillId="0" borderId="6" xfId="0" applyFont="1" applyBorder="1" applyAlignment="1">
      <alignment horizontal="left" vertical="center" wrapText="1" readingOrder="1"/>
    </xf>
    <xf numFmtId="0" fontId="19" fillId="0" borderId="8" xfId="0" applyFont="1" applyBorder="1" applyAlignment="1">
      <alignment horizontal="left" vertical="center" wrapText="1" readingOrder="1"/>
    </xf>
    <xf numFmtId="0" fontId="10" fillId="0" borderId="0" xfId="0" applyFont="1"/>
    <xf numFmtId="166" fontId="21" fillId="3" borderId="13" xfId="0" applyNumberFormat="1" applyFont="1" applyFill="1" applyBorder="1" applyAlignment="1">
      <alignment horizontal="center" vertical="center" wrapText="1" readingOrder="1"/>
    </xf>
    <xf numFmtId="0" fontId="10" fillId="0" borderId="0" xfId="0" applyFont="1" applyAlignment="1">
      <alignment horizontal="center"/>
    </xf>
    <xf numFmtId="0" fontId="11" fillId="9" borderId="62" xfId="0" applyFont="1" applyFill="1" applyBorder="1" applyAlignment="1">
      <alignment horizontal="center" vertical="center" wrapText="1" readingOrder="1"/>
    </xf>
    <xf numFmtId="0" fontId="8" fillId="0" borderId="0" xfId="0" applyFont="1" applyAlignment="1"/>
    <xf numFmtId="0" fontId="27" fillId="0" borderId="0" xfId="0" applyFont="1"/>
    <xf numFmtId="0" fontId="8" fillId="0" borderId="0" xfId="0" applyFont="1" applyFill="1"/>
    <xf numFmtId="0" fontId="21" fillId="0" borderId="0" xfId="0" applyFont="1" applyBorder="1" applyAlignment="1">
      <alignment horizontal="left" vertical="center" wrapText="1" readingOrder="1"/>
    </xf>
    <xf numFmtId="165" fontId="21" fillId="0" borderId="0" xfId="0" applyNumberFormat="1" applyFont="1" applyFill="1" applyBorder="1" applyAlignment="1">
      <alignment horizontal="center" vertical="center" wrapText="1" readingOrder="1"/>
    </xf>
    <xf numFmtId="0" fontId="12" fillId="0" borderId="0" xfId="0" applyFont="1" applyFill="1"/>
    <xf numFmtId="0" fontId="15" fillId="0" borderId="0" xfId="0" applyFont="1" applyAlignment="1">
      <alignment horizontal="center" vertical="center"/>
    </xf>
    <xf numFmtId="0" fontId="8" fillId="7" borderId="0" xfId="0" applyFont="1" applyFill="1" applyAlignment="1">
      <alignment vertical="center"/>
    </xf>
    <xf numFmtId="0" fontId="8" fillId="0" borderId="0" xfId="0" applyFont="1" applyBorder="1"/>
    <xf numFmtId="0" fontId="12" fillId="0" borderId="0" xfId="0" applyFont="1" applyBorder="1" applyAlignment="1">
      <alignment horizontal="left" vertical="center"/>
    </xf>
    <xf numFmtId="0" fontId="10" fillId="0" borderId="0" xfId="0" applyFont="1" applyBorder="1" applyAlignment="1">
      <alignment horizontal="center" vertical="center"/>
    </xf>
    <xf numFmtId="0" fontId="8" fillId="7" borderId="36" xfId="0" applyFont="1" applyFill="1" applyBorder="1"/>
    <xf numFmtId="0" fontId="10" fillId="0" borderId="0" xfId="0" applyFont="1" applyBorder="1"/>
    <xf numFmtId="0" fontId="16" fillId="0" borderId="0" xfId="0" applyFont="1" applyAlignment="1">
      <alignment vertical="center"/>
    </xf>
    <xf numFmtId="0" fontId="11" fillId="9" borderId="62" xfId="0" quotePrefix="1" applyFont="1" applyFill="1" applyBorder="1" applyAlignment="1">
      <alignment horizontal="center" vertical="center" wrapText="1" readingOrder="1"/>
    </xf>
    <xf numFmtId="0" fontId="24" fillId="2" borderId="74" xfId="0" applyFont="1" applyFill="1" applyBorder="1" applyAlignment="1">
      <alignment horizontal="left" vertical="center" wrapText="1" indent="1" readingOrder="1"/>
    </xf>
    <xf numFmtId="166" fontId="24" fillId="5" borderId="74" xfId="0" applyNumberFormat="1" applyFont="1" applyFill="1" applyBorder="1" applyAlignment="1">
      <alignment horizontal="center" vertical="center" wrapText="1" readingOrder="1"/>
    </xf>
    <xf numFmtId="0" fontId="24" fillId="2" borderId="73" xfId="0" applyFont="1" applyFill="1" applyBorder="1" applyAlignment="1">
      <alignment horizontal="left" vertical="center" wrapText="1" indent="1" readingOrder="1"/>
    </xf>
    <xf numFmtId="166" fontId="24" fillId="2" borderId="73" xfId="0" applyNumberFormat="1" applyFont="1" applyFill="1" applyBorder="1" applyAlignment="1">
      <alignment horizontal="center" vertical="center" wrapText="1" readingOrder="1"/>
    </xf>
    <xf numFmtId="0" fontId="17" fillId="0" borderId="0" xfId="0" applyFont="1" applyAlignment="1">
      <alignment horizontal="left" vertical="center"/>
    </xf>
    <xf numFmtId="0" fontId="24" fillId="0" borderId="0" xfId="0" applyFont="1"/>
    <xf numFmtId="0" fontId="24" fillId="0" borderId="18" xfId="0" applyFont="1" applyBorder="1" applyAlignment="1">
      <alignment vertical="center"/>
    </xf>
    <xf numFmtId="0" fontId="23" fillId="0" borderId="0" xfId="0" applyFont="1"/>
    <xf numFmtId="0" fontId="11" fillId="10" borderId="18" xfId="0" applyFont="1" applyFill="1" applyBorder="1" applyAlignment="1">
      <alignment horizontal="center" vertical="center"/>
    </xf>
    <xf numFmtId="0" fontId="11" fillId="10" borderId="18" xfId="0" applyFont="1" applyFill="1" applyBorder="1" applyAlignment="1">
      <alignment horizontal="center" vertical="center" wrapText="1"/>
    </xf>
    <xf numFmtId="166" fontId="19" fillId="0" borderId="10" xfId="0" applyNumberFormat="1" applyFont="1" applyFill="1" applyBorder="1" applyAlignment="1">
      <alignment horizontal="center" vertical="center" wrapText="1" readingOrder="1"/>
    </xf>
    <xf numFmtId="166" fontId="19" fillId="0" borderId="11" xfId="0" applyNumberFormat="1" applyFont="1" applyFill="1" applyBorder="1" applyAlignment="1">
      <alignment horizontal="center" vertical="center" wrapText="1" readingOrder="1"/>
    </xf>
    <xf numFmtId="166" fontId="19" fillId="0" borderId="12" xfId="0" applyNumberFormat="1" applyFont="1" applyFill="1" applyBorder="1" applyAlignment="1">
      <alignment horizontal="center" vertical="center" wrapText="1" readingOrder="1"/>
    </xf>
    <xf numFmtId="0" fontId="13" fillId="2" borderId="2" xfId="0" applyFont="1" applyFill="1" applyBorder="1" applyAlignment="1">
      <alignment horizontal="left" vertical="center" wrapText="1" indent="1" readingOrder="1"/>
    </xf>
    <xf numFmtId="164" fontId="13" fillId="2" borderId="2" xfId="0" applyNumberFormat="1" applyFont="1" applyFill="1" applyBorder="1" applyAlignment="1">
      <alignment horizontal="center" vertical="center" wrapText="1" readingOrder="1"/>
    </xf>
    <xf numFmtId="166" fontId="14" fillId="5" borderId="2" xfId="0" applyNumberFormat="1" applyFont="1" applyFill="1" applyBorder="1" applyAlignment="1">
      <alignment horizontal="center" vertical="center" wrapText="1" readingOrder="1"/>
    </xf>
    <xf numFmtId="164" fontId="14" fillId="5" borderId="2"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7" fontId="8" fillId="0" borderId="0" xfId="0" applyNumberFormat="1" applyFont="1"/>
    <xf numFmtId="0" fontId="18" fillId="0" borderId="0" xfId="0" applyFont="1"/>
    <xf numFmtId="166" fontId="8" fillId="0" borderId="0" xfId="0" applyNumberFormat="1" applyFont="1"/>
    <xf numFmtId="0" fontId="34" fillId="0" borderId="0" xfId="0" applyFont="1" applyAlignment="1"/>
    <xf numFmtId="0" fontId="24" fillId="7" borderId="83" xfId="0" applyFont="1" applyFill="1" applyBorder="1"/>
    <xf numFmtId="0" fontId="33" fillId="0" borderId="0" xfId="0" applyFont="1" applyAlignment="1">
      <alignment vertical="center"/>
    </xf>
    <xf numFmtId="0" fontId="33" fillId="0" borderId="0" xfId="0" applyFont="1"/>
    <xf numFmtId="0" fontId="24" fillId="2" borderId="70" xfId="0" applyFont="1" applyFill="1" applyBorder="1" applyAlignment="1">
      <alignment horizontal="left" vertical="center" wrapText="1" indent="1" readingOrder="1"/>
    </xf>
    <xf numFmtId="0" fontId="18" fillId="0" borderId="108" xfId="0" applyFont="1" applyBorder="1"/>
    <xf numFmtId="164" fontId="8" fillId="0" borderId="0" xfId="0" applyNumberFormat="1" applyFont="1"/>
    <xf numFmtId="0" fontId="21" fillId="0" borderId="0" xfId="0" applyFont="1" applyFill="1" applyBorder="1" applyAlignment="1">
      <alignment horizontal="left" vertical="center" wrapText="1" readingOrder="1"/>
    </xf>
    <xf numFmtId="166" fontId="21" fillId="0" borderId="0" xfId="0" applyNumberFormat="1" applyFont="1" applyFill="1" applyBorder="1" applyAlignment="1">
      <alignment horizontal="center" vertical="center" wrapText="1" readingOrder="1"/>
    </xf>
    <xf numFmtId="166" fontId="8" fillId="0" borderId="0" xfId="0" applyNumberFormat="1" applyFont="1" applyFill="1"/>
    <xf numFmtId="0" fontId="13" fillId="0" borderId="4" xfId="0" applyFont="1" applyBorder="1" applyAlignment="1">
      <alignment horizontal="left" vertical="center" wrapText="1" readingOrder="1"/>
    </xf>
    <xf numFmtId="0" fontId="19" fillId="0" borderId="17" xfId="0" applyFont="1" applyFill="1" applyBorder="1" applyAlignment="1">
      <alignment horizontal="left" vertical="center" wrapText="1" readingOrder="1"/>
    </xf>
    <xf numFmtId="0" fontId="19" fillId="4" borderId="17" xfId="0" applyFont="1" applyFill="1" applyBorder="1" applyAlignment="1">
      <alignment horizontal="left" vertical="center" wrapText="1" readingOrder="1"/>
    </xf>
    <xf numFmtId="165" fontId="19" fillId="4" borderId="16" xfId="0" applyNumberFormat="1" applyFont="1" applyFill="1" applyBorder="1" applyAlignment="1">
      <alignment horizontal="center" vertical="center" wrapText="1" readingOrder="1"/>
    </xf>
    <xf numFmtId="165" fontId="14" fillId="2" borderId="2" xfId="0" applyNumberFormat="1" applyFont="1" applyFill="1" applyBorder="1" applyAlignment="1">
      <alignment horizontal="center" vertical="center" wrapText="1" readingOrder="1"/>
    </xf>
    <xf numFmtId="165" fontId="14" fillId="0" borderId="2" xfId="0" applyNumberFormat="1" applyFont="1" applyFill="1" applyBorder="1" applyAlignment="1">
      <alignment horizontal="center" vertical="center" wrapText="1" readingOrder="1"/>
    </xf>
    <xf numFmtId="165" fontId="13" fillId="2" borderId="2" xfId="0" applyNumberFormat="1" applyFont="1" applyFill="1" applyBorder="1" applyAlignment="1">
      <alignment horizontal="center" vertical="center" wrapText="1" readingOrder="1"/>
    </xf>
    <xf numFmtId="165" fontId="8" fillId="0" borderId="0" xfId="0" applyNumberFormat="1" applyFont="1"/>
    <xf numFmtId="9" fontId="14" fillId="2" borderId="2" xfId="0" applyNumberFormat="1" applyFont="1" applyFill="1" applyBorder="1" applyAlignment="1">
      <alignment horizontal="center" vertical="center" wrapText="1" readingOrder="1"/>
    </xf>
    <xf numFmtId="0" fontId="33" fillId="7" borderId="88" xfId="0" applyFont="1" applyFill="1" applyBorder="1" applyAlignment="1">
      <alignment horizontal="center" vertical="center"/>
    </xf>
    <xf numFmtId="0" fontId="33" fillId="7" borderId="89" xfId="0" applyFont="1" applyFill="1" applyBorder="1" applyAlignment="1">
      <alignment horizontal="center" vertical="center"/>
    </xf>
    <xf numFmtId="0" fontId="33" fillId="7" borderId="133" xfId="0" applyFont="1" applyFill="1" applyBorder="1" applyAlignment="1">
      <alignment horizontal="center" vertical="center"/>
    </xf>
    <xf numFmtId="0" fontId="33" fillId="7" borderId="134" xfId="0" applyFont="1" applyFill="1" applyBorder="1" applyAlignment="1">
      <alignment horizontal="center" vertical="center"/>
    </xf>
    <xf numFmtId="0" fontId="8" fillId="0" borderId="0" xfId="0" applyFont="1" applyAlignment="1">
      <alignment horizontal="left" wrapText="1" indent="1"/>
    </xf>
    <xf numFmtId="0" fontId="27" fillId="0" borderId="0" xfId="0" applyFont="1" applyFill="1"/>
    <xf numFmtId="0" fontId="8" fillId="0" borderId="0" xfId="0" applyFont="1" applyAlignment="1">
      <alignment horizontal="center" wrapText="1"/>
    </xf>
    <xf numFmtId="168" fontId="24" fillId="0" borderId="25" xfId="1" applyNumberFormat="1" applyFont="1" applyFill="1" applyBorder="1" applyAlignment="1">
      <alignment horizontal="left" vertical="center"/>
    </xf>
    <xf numFmtId="168" fontId="24" fillId="0" borderId="25" xfId="1" applyNumberFormat="1" applyFont="1" applyFill="1" applyBorder="1" applyAlignment="1">
      <alignment horizontal="left" vertical="center" indent="1"/>
    </xf>
    <xf numFmtId="168" fontId="33" fillId="0" borderId="25" xfId="1" applyNumberFormat="1" applyFont="1" applyFill="1" applyBorder="1" applyAlignment="1">
      <alignment horizontal="left" vertical="center"/>
    </xf>
    <xf numFmtId="0" fontId="8" fillId="0" borderId="0" xfId="0" applyFont="1" applyFill="1" applyAlignment="1"/>
    <xf numFmtId="0" fontId="22" fillId="0" borderId="0" xfId="0" applyFont="1" applyFill="1" applyAlignment="1"/>
    <xf numFmtId="0" fontId="24" fillId="0" borderId="0" xfId="0" applyFont="1" applyFill="1" applyAlignment="1"/>
    <xf numFmtId="0" fontId="25" fillId="0" borderId="0" xfId="0" applyFont="1" applyFill="1" applyAlignment="1"/>
    <xf numFmtId="9" fontId="8" fillId="0" borderId="0" xfId="3" applyFont="1"/>
    <xf numFmtId="168" fontId="33" fillId="0" borderId="143" xfId="1" applyNumberFormat="1" applyFont="1" applyFill="1" applyBorder="1" applyAlignment="1">
      <alignment horizontal="center" vertical="center" wrapText="1"/>
    </xf>
    <xf numFmtId="168" fontId="33" fillId="0" borderId="43" xfId="1" applyNumberFormat="1" applyFont="1" applyFill="1" applyBorder="1" applyAlignment="1">
      <alignment horizontal="center" vertical="center" wrapText="1"/>
    </xf>
    <xf numFmtId="3" fontId="24" fillId="0" borderId="83" xfId="0" applyNumberFormat="1" applyFont="1" applyFill="1" applyBorder="1" applyAlignment="1">
      <alignment horizontal="center" vertical="center" wrapText="1"/>
    </xf>
    <xf numFmtId="9" fontId="33" fillId="0" borderId="83" xfId="0" applyNumberFormat="1" applyFont="1" applyFill="1" applyBorder="1" applyAlignment="1">
      <alignment horizontal="center" vertical="center" wrapText="1"/>
    </xf>
    <xf numFmtId="3" fontId="24" fillId="0" borderId="96" xfId="0" applyNumberFormat="1" applyFont="1" applyFill="1" applyBorder="1" applyAlignment="1">
      <alignment horizontal="center" vertical="center" wrapText="1"/>
    </xf>
    <xf numFmtId="9" fontId="33" fillId="0" borderId="96" xfId="0" applyNumberFormat="1" applyFont="1" applyFill="1" applyBorder="1" applyAlignment="1">
      <alignment horizontal="center" vertical="center" wrapText="1"/>
    </xf>
    <xf numFmtId="3" fontId="24" fillId="0" borderId="141" xfId="0" applyNumberFormat="1" applyFont="1" applyFill="1" applyBorder="1" applyAlignment="1">
      <alignment horizontal="center" vertical="center" wrapText="1"/>
    </xf>
    <xf numFmtId="9" fontId="33" fillId="0" borderId="141" xfId="0" applyNumberFormat="1" applyFont="1" applyFill="1" applyBorder="1" applyAlignment="1">
      <alignment horizontal="center" vertical="center" wrapText="1"/>
    </xf>
    <xf numFmtId="3" fontId="33" fillId="0" borderId="44" xfId="0" applyNumberFormat="1" applyFont="1" applyFill="1" applyBorder="1" applyAlignment="1">
      <alignment horizontal="center" vertical="center"/>
    </xf>
    <xf numFmtId="9" fontId="33" fillId="0" borderId="44" xfId="0" applyNumberFormat="1" applyFont="1" applyFill="1" applyBorder="1" applyAlignment="1">
      <alignment horizontal="center" vertical="center" wrapText="1"/>
    </xf>
    <xf numFmtId="9" fontId="33" fillId="0" borderId="43" xfId="0" applyNumberFormat="1" applyFont="1" applyFill="1" applyBorder="1" applyAlignment="1">
      <alignment horizontal="center" vertical="center"/>
    </xf>
    <xf numFmtId="9" fontId="33" fillId="0" borderId="43" xfId="0" applyNumberFormat="1" applyFont="1" applyFill="1" applyBorder="1" applyAlignment="1">
      <alignment horizontal="center" vertical="center" wrapText="1"/>
    </xf>
    <xf numFmtId="0" fontId="10" fillId="0" borderId="0" xfId="0" applyFont="1" applyBorder="1" applyAlignment="1">
      <alignment vertical="center"/>
    </xf>
    <xf numFmtId="0" fontId="22" fillId="0" borderId="0" xfId="0" applyFont="1" applyBorder="1" applyAlignment="1">
      <alignment vertical="center"/>
    </xf>
    <xf numFmtId="0" fontId="24" fillId="0" borderId="83" xfId="0" applyFont="1" applyFill="1" applyBorder="1" applyAlignment="1">
      <alignment horizontal="center" vertical="center"/>
    </xf>
    <xf numFmtId="0" fontId="24" fillId="0" borderId="83" xfId="0" applyFont="1" applyFill="1" applyBorder="1" applyAlignment="1">
      <alignment horizontal="center" vertical="center" wrapText="1"/>
    </xf>
    <xf numFmtId="3" fontId="24" fillId="0" borderId="151"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9" fontId="10" fillId="0" borderId="0" xfId="0" applyNumberFormat="1" applyFont="1" applyFill="1" applyBorder="1" applyAlignment="1">
      <alignment horizontal="center" vertical="center" wrapText="1"/>
    </xf>
    <xf numFmtId="0" fontId="24" fillId="0" borderId="83" xfId="0" applyFont="1" applyBorder="1" applyAlignment="1">
      <alignment horizontal="center" vertical="center"/>
    </xf>
    <xf numFmtId="0" fontId="24" fillId="0" borderId="83" xfId="0" applyFont="1" applyBorder="1" applyAlignment="1">
      <alignment horizontal="center" vertical="center" wrapText="1"/>
    </xf>
    <xf numFmtId="0" fontId="33" fillId="0" borderId="83" xfId="0" applyFont="1" applyBorder="1" applyAlignment="1">
      <alignment horizontal="center" vertical="center" wrapText="1"/>
    </xf>
    <xf numFmtId="9" fontId="33" fillId="0" borderId="83" xfId="0" applyNumberFormat="1" applyFont="1" applyBorder="1" applyAlignment="1">
      <alignment horizontal="center" vertical="center" wrapText="1"/>
    </xf>
    <xf numFmtId="0" fontId="24" fillId="0" borderId="96" xfId="0" applyFont="1" applyBorder="1" applyAlignment="1">
      <alignment horizontal="center" vertical="center"/>
    </xf>
    <xf numFmtId="0" fontId="24" fillId="0" borderId="96" xfId="0" applyFont="1" applyBorder="1" applyAlignment="1">
      <alignment horizontal="center" vertical="center" wrapText="1"/>
    </xf>
    <xf numFmtId="0" fontId="33" fillId="0" borderId="96" xfId="0" applyFont="1" applyBorder="1" applyAlignment="1">
      <alignment horizontal="center" vertical="center" wrapText="1"/>
    </xf>
    <xf numFmtId="9" fontId="33" fillId="0" borderId="96" xfId="0" applyNumberFormat="1" applyFont="1" applyBorder="1" applyAlignment="1">
      <alignment horizontal="center" vertical="center" wrapText="1"/>
    </xf>
    <xf numFmtId="3" fontId="24" fillId="0" borderId="96" xfId="0" applyNumberFormat="1" applyFont="1" applyBorder="1" applyAlignment="1">
      <alignment horizontal="center" vertical="center" wrapText="1"/>
    </xf>
    <xf numFmtId="3" fontId="33" fillId="0" borderId="96" xfId="0" applyNumberFormat="1" applyFont="1" applyBorder="1" applyAlignment="1">
      <alignment horizontal="center" vertical="center" wrapText="1"/>
    </xf>
    <xf numFmtId="0" fontId="24" fillId="0" borderId="141" xfId="0" applyFont="1" applyBorder="1" applyAlignment="1">
      <alignment horizontal="center" vertical="center"/>
    </xf>
    <xf numFmtId="0" fontId="24" fillId="0" borderId="141" xfId="0" applyFont="1" applyBorder="1" applyAlignment="1">
      <alignment horizontal="center" vertical="center" wrapText="1"/>
    </xf>
    <xf numFmtId="0" fontId="33" fillId="0" borderId="141" xfId="0" applyFont="1" applyBorder="1" applyAlignment="1">
      <alignment horizontal="center" vertical="center" wrapText="1"/>
    </xf>
    <xf numFmtId="9" fontId="33" fillId="0" borderId="142" xfId="0" applyNumberFormat="1" applyFont="1" applyBorder="1" applyAlignment="1">
      <alignment horizontal="center" vertical="center" wrapText="1"/>
    </xf>
    <xf numFmtId="3" fontId="33" fillId="0" borderId="44" xfId="0" applyNumberFormat="1" applyFont="1" applyBorder="1" applyAlignment="1">
      <alignment horizontal="center" vertical="center"/>
    </xf>
    <xf numFmtId="3" fontId="33" fillId="0" borderId="44" xfId="0" applyNumberFormat="1" applyFont="1" applyBorder="1" applyAlignment="1">
      <alignment horizontal="center" vertical="center" wrapText="1"/>
    </xf>
    <xf numFmtId="0" fontId="33" fillId="0" borderId="44" xfId="0" applyFont="1" applyBorder="1" applyAlignment="1">
      <alignment horizontal="center" vertical="center" wrapText="1"/>
    </xf>
    <xf numFmtId="9" fontId="33" fillId="0" borderId="43" xfId="0" applyNumberFormat="1" applyFont="1" applyBorder="1" applyAlignment="1">
      <alignment horizontal="center" vertical="center" wrapText="1"/>
    </xf>
    <xf numFmtId="9" fontId="33" fillId="0" borderId="43" xfId="0" applyNumberFormat="1" applyFont="1" applyBorder="1" applyAlignment="1">
      <alignment horizontal="center" vertical="center"/>
    </xf>
    <xf numFmtId="0" fontId="11" fillId="9" borderId="37" xfId="0" applyFont="1" applyFill="1" applyBorder="1" applyAlignment="1">
      <alignment horizontal="center" vertical="center" wrapText="1" readingOrder="1"/>
    </xf>
    <xf numFmtId="0" fontId="8" fillId="0" borderId="69" xfId="0" applyFont="1" applyBorder="1"/>
    <xf numFmtId="0" fontId="21" fillId="0" borderId="26" xfId="0" applyFont="1" applyBorder="1" applyAlignment="1">
      <alignment horizontal="left" vertical="center" wrapText="1" readingOrder="1"/>
    </xf>
    <xf numFmtId="0" fontId="19" fillId="0" borderId="26" xfId="0" applyFont="1" applyBorder="1" applyAlignment="1">
      <alignment horizontal="left" vertical="center" wrapText="1" readingOrder="1"/>
    </xf>
    <xf numFmtId="0" fontId="21" fillId="0" borderId="14" xfId="0" applyFont="1" applyBorder="1" applyAlignment="1">
      <alignment horizontal="left" vertical="center" wrapText="1" readingOrder="1"/>
    </xf>
    <xf numFmtId="165" fontId="21" fillId="0" borderId="15" xfId="0" applyNumberFormat="1" applyFont="1" applyFill="1" applyBorder="1" applyAlignment="1">
      <alignment horizontal="center" vertical="center" wrapText="1" readingOrder="1"/>
    </xf>
    <xf numFmtId="9" fontId="19" fillId="5" borderId="11" xfId="0" applyNumberFormat="1" applyFont="1" applyFill="1" applyBorder="1" applyAlignment="1">
      <alignment horizontal="center" vertical="center" wrapText="1" readingOrder="1"/>
    </xf>
    <xf numFmtId="9" fontId="19" fillId="0" borderId="11" xfId="0" applyNumberFormat="1" applyFont="1" applyFill="1" applyBorder="1" applyAlignment="1">
      <alignment horizontal="center" vertical="center" wrapText="1" readingOrder="1"/>
    </xf>
    <xf numFmtId="0" fontId="19" fillId="0" borderId="14" xfId="0" applyFont="1" applyBorder="1" applyAlignment="1">
      <alignment horizontal="left" vertical="center" wrapText="1" readingOrder="1"/>
    </xf>
    <xf numFmtId="1" fontId="19" fillId="5" borderId="11" xfId="0" applyNumberFormat="1" applyFont="1" applyFill="1" applyBorder="1" applyAlignment="1">
      <alignment horizontal="center" vertical="center" wrapText="1" readingOrder="1"/>
    </xf>
    <xf numFmtId="1" fontId="19" fillId="0" borderId="11" xfId="0" applyNumberFormat="1" applyFont="1" applyFill="1" applyBorder="1" applyAlignment="1">
      <alignment horizontal="center" vertical="center" wrapText="1" readingOrder="1"/>
    </xf>
    <xf numFmtId="0" fontId="8" fillId="0" borderId="0" xfId="0" applyFont="1" applyBorder="1" applyAlignment="1">
      <alignment horizontal="center" vertical="center"/>
    </xf>
    <xf numFmtId="1" fontId="19" fillId="0" borderId="15" xfId="0" applyNumberFormat="1" applyFont="1" applyFill="1" applyBorder="1" applyAlignment="1">
      <alignment horizontal="center" vertical="center" wrapText="1" readingOrder="1"/>
    </xf>
    <xf numFmtId="1" fontId="19" fillId="0" borderId="36" xfId="0" applyNumberFormat="1" applyFont="1" applyFill="1" applyBorder="1" applyAlignment="1">
      <alignment horizontal="center" vertical="center" wrapText="1" readingOrder="1"/>
    </xf>
    <xf numFmtId="9" fontId="19" fillId="0" borderId="36" xfId="0" applyNumberFormat="1" applyFont="1" applyFill="1" applyBorder="1" applyAlignment="1">
      <alignment horizontal="center" vertical="center" wrapText="1" readingOrder="1"/>
    </xf>
    <xf numFmtId="0" fontId="24" fillId="0" borderId="17" xfId="0" applyFont="1" applyBorder="1" applyAlignment="1">
      <alignment horizontal="left" vertical="center" wrapText="1" readingOrder="1"/>
    </xf>
    <xf numFmtId="0" fontId="24" fillId="0" borderId="7" xfId="0" applyFont="1" applyBorder="1" applyAlignment="1">
      <alignment horizontal="left" vertical="center" wrapText="1" readingOrder="1"/>
    </xf>
    <xf numFmtId="1" fontId="19" fillId="0" borderId="0" xfId="0" applyNumberFormat="1" applyFont="1" applyFill="1" applyBorder="1" applyAlignment="1">
      <alignment horizontal="center" vertical="center" wrapText="1" readingOrder="1"/>
    </xf>
    <xf numFmtId="9" fontId="19" fillId="0" borderId="0" xfId="0" applyNumberFormat="1" applyFont="1" applyFill="1" applyBorder="1" applyAlignment="1">
      <alignment horizontal="center" vertical="center" wrapText="1" readingOrder="1"/>
    </xf>
    <xf numFmtId="165" fontId="21" fillId="0" borderId="36" xfId="0" applyNumberFormat="1" applyFont="1" applyFill="1" applyBorder="1" applyAlignment="1">
      <alignment horizontal="center" vertical="center" wrapText="1" readingOrder="1"/>
    </xf>
    <xf numFmtId="166" fontId="19" fillId="5" borderId="69" xfId="0" applyNumberFormat="1" applyFont="1" applyFill="1" applyBorder="1" applyAlignment="1">
      <alignment horizontal="center" vertical="center" wrapText="1" readingOrder="1"/>
    </xf>
    <xf numFmtId="0" fontId="38" fillId="0" borderId="0" xfId="0" applyFont="1" applyAlignment="1">
      <alignment vertical="center"/>
    </xf>
    <xf numFmtId="0" fontId="10" fillId="0" borderId="0" xfId="0" applyFont="1" applyFill="1" applyAlignment="1">
      <alignment horizontal="center" vertical="center"/>
    </xf>
    <xf numFmtId="0" fontId="42" fillId="0" borderId="0" xfId="0" applyFont="1"/>
    <xf numFmtId="0" fontId="41" fillId="0" borderId="0" xfId="4" applyFont="1"/>
    <xf numFmtId="0" fontId="8" fillId="4" borderId="0" xfId="0" applyFont="1" applyFill="1"/>
    <xf numFmtId="0" fontId="33" fillId="0" borderId="0" xfId="0" applyFont="1" applyAlignment="1">
      <alignment vertical="center" wrapText="1"/>
    </xf>
    <xf numFmtId="0" fontId="24" fillId="0" borderId="28" xfId="0" applyFont="1" applyBorder="1" applyAlignment="1">
      <alignment wrapText="1"/>
    </xf>
    <xf numFmtId="0" fontId="11" fillId="9" borderId="29" xfId="0" applyFont="1" applyFill="1" applyBorder="1" applyAlignment="1">
      <alignment horizontal="center" vertical="center" wrapText="1" readingOrder="1"/>
    </xf>
    <xf numFmtId="0" fontId="11" fillId="10" borderId="29" xfId="0" applyFont="1" applyFill="1" applyBorder="1" applyAlignment="1">
      <alignment horizontal="center" vertical="center" wrapText="1" readingOrder="1"/>
    </xf>
    <xf numFmtId="0" fontId="11" fillId="12" borderId="30" xfId="0" applyFont="1" applyFill="1" applyBorder="1" applyAlignment="1">
      <alignment horizontal="center" vertical="center" wrapText="1" readingOrder="1"/>
    </xf>
    <xf numFmtId="0" fontId="11" fillId="9" borderId="31" xfId="0" applyFont="1" applyFill="1" applyBorder="1" applyAlignment="1">
      <alignment horizontal="center" vertical="center" wrapText="1" readingOrder="1"/>
    </xf>
    <xf numFmtId="0" fontId="11" fillId="9" borderId="29" xfId="0" applyFont="1" applyFill="1" applyBorder="1" applyAlignment="1">
      <alignment horizontal="left" vertical="center" wrapText="1" readingOrder="1"/>
    </xf>
    <xf numFmtId="168" fontId="33" fillId="0" borderId="154" xfId="1" applyNumberFormat="1" applyFont="1" applyFill="1" applyBorder="1" applyAlignment="1">
      <alignment horizontal="center" vertical="center" wrapText="1"/>
    </xf>
    <xf numFmtId="168" fontId="24" fillId="0" borderId="43" xfId="1" applyNumberFormat="1" applyFont="1" applyFill="1" applyBorder="1" applyAlignment="1">
      <alignment horizontal="center" vertical="center" wrapText="1"/>
    </xf>
    <xf numFmtId="9" fontId="33" fillId="0" borderId="83" xfId="3" applyNumberFormat="1" applyFont="1" applyFill="1" applyBorder="1" applyAlignment="1">
      <alignment horizontal="center" vertical="center" wrapText="1"/>
    </xf>
    <xf numFmtId="0" fontId="43" fillId="0" borderId="0" xfId="0" applyFont="1" applyAlignment="1">
      <alignment horizontal="justify" vertical="center" readingOrder="1"/>
    </xf>
    <xf numFmtId="175" fontId="8" fillId="0" borderId="26" xfId="0" applyNumberFormat="1" applyFont="1" applyFill="1" applyBorder="1" applyAlignment="1">
      <alignment horizontal="center" readingOrder="1"/>
    </xf>
    <xf numFmtId="177" fontId="24" fillId="4" borderId="83" xfId="0" applyNumberFormat="1" applyFont="1" applyFill="1" applyBorder="1" applyAlignment="1">
      <alignment horizontal="center" vertical="center"/>
    </xf>
    <xf numFmtId="177" fontId="24" fillId="4" borderId="96" xfId="0" applyNumberFormat="1" applyFont="1" applyFill="1" applyBorder="1" applyAlignment="1">
      <alignment horizontal="center" vertical="center" wrapText="1"/>
    </xf>
    <xf numFmtId="177" fontId="24" fillId="4" borderId="141" xfId="0" applyNumberFormat="1" applyFont="1" applyFill="1" applyBorder="1" applyAlignment="1">
      <alignment horizontal="center" vertical="center" wrapText="1"/>
    </xf>
    <xf numFmtId="0" fontId="20" fillId="0" borderId="0" xfId="5" applyFont="1" applyFill="1" applyAlignment="1">
      <alignment vertical="center"/>
    </xf>
    <xf numFmtId="0" fontId="10" fillId="0" borderId="0" xfId="0" applyFont="1" applyFill="1"/>
    <xf numFmtId="164" fontId="8" fillId="0" borderId="0" xfId="0" applyNumberFormat="1" applyFont="1" applyFill="1"/>
    <xf numFmtId="0" fontId="17" fillId="0" borderId="0" xfId="0" applyFont="1" applyFill="1" applyAlignment="1">
      <alignment horizontal="right"/>
    </xf>
    <xf numFmtId="0" fontId="8" fillId="0" borderId="0" xfId="0" applyFont="1" applyFill="1" applyAlignment="1">
      <alignment horizontal="center" vertical="center"/>
    </xf>
    <xf numFmtId="166" fontId="35" fillId="0" borderId="0" xfId="0" applyNumberFormat="1" applyFont="1" applyFill="1" applyBorder="1" applyAlignment="1">
      <alignment horizontal="right" vertical="center" wrapText="1" readingOrder="1"/>
    </xf>
    <xf numFmtId="166" fontId="36" fillId="0" borderId="0" xfId="0" applyNumberFormat="1" applyFont="1" applyFill="1" applyBorder="1" applyAlignment="1">
      <alignment horizontal="right" vertical="center" wrapText="1" readingOrder="1"/>
    </xf>
    <xf numFmtId="164" fontId="8" fillId="0" borderId="0" xfId="0" applyNumberFormat="1" applyFont="1" applyFill="1" applyAlignment="1">
      <alignment horizontal="right"/>
    </xf>
    <xf numFmtId="166" fontId="19" fillId="0" borderId="0" xfId="0" applyNumberFormat="1" applyFont="1" applyFill="1" applyBorder="1" applyAlignment="1">
      <alignment horizontal="right" vertical="center" wrapText="1" readingOrder="1"/>
    </xf>
    <xf numFmtId="166" fontId="21" fillId="0" borderId="0" xfId="0" applyNumberFormat="1" applyFont="1" applyFill="1" applyBorder="1" applyAlignment="1">
      <alignment horizontal="right" vertical="center" wrapText="1" readingOrder="1"/>
    </xf>
    <xf numFmtId="9" fontId="24" fillId="0" borderId="11" xfId="0" applyNumberFormat="1" applyFont="1" applyFill="1" applyBorder="1" applyAlignment="1">
      <alignment horizontal="center" vertical="center" wrapText="1"/>
    </xf>
    <xf numFmtId="0" fontId="17" fillId="0" borderId="0" xfId="0" applyFont="1" applyAlignment="1">
      <alignment horizontal="left" indent="1"/>
    </xf>
    <xf numFmtId="0" fontId="17" fillId="0" borderId="0" xfId="0" applyFont="1" applyAlignment="1">
      <alignment horizontal="left" vertical="center" indent="1"/>
    </xf>
    <xf numFmtId="0" fontId="8" fillId="0" borderId="0" xfId="0" applyFont="1" applyAlignment="1">
      <alignment horizontal="left" indent="1"/>
    </xf>
    <xf numFmtId="0" fontId="8" fillId="0" borderId="0" xfId="0" applyFont="1" applyAlignment="1">
      <alignment horizontal="left" wrapText="1" indent="1"/>
    </xf>
    <xf numFmtId="0" fontId="7" fillId="0" borderId="0" xfId="6" applyFont="1"/>
    <xf numFmtId="0" fontId="8" fillId="0" borderId="0" xfId="6" applyFont="1"/>
    <xf numFmtId="0" fontId="27" fillId="0" borderId="0" xfId="6" applyFont="1"/>
    <xf numFmtId="0" fontId="33" fillId="0" borderId="184" xfId="6" applyFont="1" applyFill="1" applyBorder="1" applyAlignment="1">
      <alignment horizontal="center" vertical="center" wrapText="1" readingOrder="1"/>
    </xf>
    <xf numFmtId="0" fontId="33" fillId="0" borderId="185" xfId="6" applyFont="1" applyFill="1" applyBorder="1" applyAlignment="1">
      <alignment horizontal="center" vertical="center" wrapText="1" readingOrder="1"/>
    </xf>
    <xf numFmtId="0" fontId="11" fillId="10" borderId="186" xfId="6" applyFont="1" applyFill="1" applyBorder="1" applyAlignment="1">
      <alignment horizontal="center" vertical="center" wrapText="1" readingOrder="1"/>
    </xf>
    <xf numFmtId="0" fontId="46" fillId="10" borderId="183" xfId="6" applyFont="1" applyFill="1" applyBorder="1" applyAlignment="1">
      <alignment horizontal="center" vertical="center" wrapText="1" readingOrder="1"/>
    </xf>
    <xf numFmtId="177" fontId="33" fillId="0" borderId="197" xfId="6" applyNumberFormat="1" applyFont="1" applyFill="1" applyBorder="1" applyAlignment="1">
      <alignment horizontal="center" vertical="center" wrapText="1" readingOrder="1"/>
    </xf>
    <xf numFmtId="177" fontId="33" fillId="0" borderId="198" xfId="6" applyNumberFormat="1" applyFont="1" applyFill="1" applyBorder="1" applyAlignment="1">
      <alignment horizontal="center" vertical="center" wrapText="1" readingOrder="1"/>
    </xf>
    <xf numFmtId="9" fontId="11" fillId="10" borderId="200" xfId="6" applyNumberFormat="1" applyFont="1" applyFill="1" applyBorder="1" applyAlignment="1">
      <alignment horizontal="center" vertical="center" wrapText="1" readingOrder="1"/>
    </xf>
    <xf numFmtId="165" fontId="14" fillId="2" borderId="154" xfId="6" applyNumberFormat="1" applyFont="1" applyFill="1" applyBorder="1" applyAlignment="1">
      <alignment horizontal="center" vertical="center" wrapText="1" readingOrder="1"/>
    </xf>
    <xf numFmtId="0" fontId="24" fillId="0" borderId="0" xfId="6" applyFont="1"/>
    <xf numFmtId="0" fontId="22" fillId="0" borderId="0" xfId="6" applyFont="1"/>
    <xf numFmtId="0" fontId="12" fillId="0" borderId="0" xfId="6" applyFont="1" applyFill="1" applyBorder="1"/>
    <xf numFmtId="0" fontId="8" fillId="0" borderId="0" xfId="6" applyFont="1" applyFill="1" applyBorder="1"/>
    <xf numFmtId="177" fontId="12" fillId="0" borderId="0" xfId="6" applyNumberFormat="1" applyFont="1" applyAlignment="1">
      <alignment horizontal="left"/>
    </xf>
    <xf numFmtId="177" fontId="12" fillId="0" borderId="0" xfId="6" applyNumberFormat="1" applyFont="1"/>
    <xf numFmtId="0" fontId="24" fillId="0" borderId="60" xfId="0" applyFont="1" applyFill="1" applyBorder="1" applyAlignment="1">
      <alignment horizontal="left" vertical="center" wrapText="1" readingOrder="1"/>
    </xf>
    <xf numFmtId="165" fontId="24" fillId="0" borderId="54" xfId="0" applyNumberFormat="1" applyFont="1" applyFill="1" applyBorder="1" applyAlignment="1">
      <alignment horizontal="center" vertical="center" wrapText="1"/>
    </xf>
    <xf numFmtId="0" fontId="31" fillId="2" borderId="74" xfId="0" applyFont="1" applyFill="1" applyBorder="1" applyAlignment="1">
      <alignment horizontal="left" vertical="center" wrapText="1" indent="1"/>
    </xf>
    <xf numFmtId="0" fontId="18" fillId="2" borderId="0" xfId="0" applyFont="1" applyFill="1" applyBorder="1" applyAlignment="1">
      <alignment horizontal="left" vertical="center" readingOrder="1"/>
    </xf>
    <xf numFmtId="0" fontId="33" fillId="2" borderId="71" xfId="0" applyFont="1" applyFill="1" applyBorder="1" applyAlignment="1">
      <alignment horizontal="left" vertical="center" wrapText="1" indent="1" readingOrder="1"/>
    </xf>
    <xf numFmtId="0" fontId="33" fillId="2" borderId="71" xfId="0" applyFont="1" applyFill="1" applyBorder="1" applyAlignment="1">
      <alignment horizontal="center" vertical="center" wrapText="1" readingOrder="1"/>
    </xf>
    <xf numFmtId="164" fontId="33" fillId="2" borderId="71" xfId="0" applyNumberFormat="1" applyFont="1" applyFill="1" applyBorder="1" applyAlignment="1">
      <alignment horizontal="center" vertical="center" wrapText="1" readingOrder="1"/>
    </xf>
    <xf numFmtId="164" fontId="33" fillId="0" borderId="71" xfId="0" applyNumberFormat="1" applyFont="1" applyFill="1" applyBorder="1" applyAlignment="1">
      <alignment horizontal="center" vertical="center" wrapText="1" readingOrder="1"/>
    </xf>
    <xf numFmtId="0" fontId="24" fillId="2" borderId="72" xfId="0" applyFont="1" applyFill="1" applyBorder="1" applyAlignment="1">
      <alignment horizontal="left" vertical="center" wrapText="1" indent="1" readingOrder="1"/>
    </xf>
    <xf numFmtId="166" fontId="24" fillId="5" borderId="72" xfId="0" applyNumberFormat="1" applyFont="1" applyFill="1" applyBorder="1" applyAlignment="1">
      <alignment horizontal="center" vertical="center" wrapText="1" readingOrder="1"/>
    </xf>
    <xf numFmtId="166" fontId="24" fillId="2" borderId="72" xfId="0" applyNumberFormat="1" applyFont="1" applyFill="1" applyBorder="1" applyAlignment="1">
      <alignment horizontal="center" vertical="center" wrapText="1" readingOrder="1"/>
    </xf>
    <xf numFmtId="166" fontId="24" fillId="0" borderId="74" xfId="0" applyNumberFormat="1" applyFont="1" applyFill="1" applyBorder="1" applyAlignment="1">
      <alignment horizontal="center" vertical="center" wrapText="1" readingOrder="1"/>
    </xf>
    <xf numFmtId="166" fontId="24" fillId="0" borderId="72" xfId="0" applyNumberFormat="1" applyFont="1" applyFill="1" applyBorder="1" applyAlignment="1">
      <alignment horizontal="center" vertical="center" wrapText="1" readingOrder="1"/>
    </xf>
    <xf numFmtId="166" fontId="24" fillId="0" borderId="73" xfId="0" applyNumberFormat="1" applyFont="1" applyFill="1" applyBorder="1" applyAlignment="1">
      <alignment horizontal="center" vertical="center" wrapText="1" readingOrder="1"/>
    </xf>
    <xf numFmtId="167" fontId="33" fillId="2" borderId="71" xfId="0" applyNumberFormat="1" applyFont="1" applyFill="1" applyBorder="1" applyAlignment="1">
      <alignment horizontal="center" vertical="center" wrapText="1" readingOrder="1"/>
    </xf>
    <xf numFmtId="167" fontId="33" fillId="0" borderId="71" xfId="0" applyNumberFormat="1" applyFont="1" applyFill="1" applyBorder="1" applyAlignment="1">
      <alignment horizontal="center" vertical="center" wrapText="1" readingOrder="1"/>
    </xf>
    <xf numFmtId="0" fontId="33" fillId="2" borderId="0" xfId="0" applyFont="1" applyFill="1" applyBorder="1" applyAlignment="1">
      <alignment horizontal="left" vertical="center" wrapText="1" readingOrder="1"/>
    </xf>
    <xf numFmtId="0" fontId="33" fillId="7" borderId="0" xfId="0" applyFont="1" applyFill="1" applyBorder="1" applyAlignment="1">
      <alignment horizontal="left" vertical="center" wrapText="1" readingOrder="1"/>
    </xf>
    <xf numFmtId="0" fontId="24" fillId="2" borderId="2" xfId="0" applyFont="1" applyFill="1" applyBorder="1" applyAlignment="1">
      <alignment horizontal="left" vertical="center" wrapText="1" indent="1" readingOrder="1"/>
    </xf>
    <xf numFmtId="175" fontId="24" fillId="2" borderId="2" xfId="0" applyNumberFormat="1" applyFont="1" applyFill="1" applyBorder="1" applyAlignment="1">
      <alignment horizontal="center" vertical="center" wrapText="1" readingOrder="1"/>
    </xf>
    <xf numFmtId="174" fontId="24" fillId="0" borderId="2" xfId="0" applyNumberFormat="1" applyFont="1" applyFill="1" applyBorder="1" applyAlignment="1">
      <alignment horizontal="center" vertical="center" wrapText="1" readingOrder="1"/>
    </xf>
    <xf numFmtId="178" fontId="24" fillId="0" borderId="2" xfId="0" applyNumberFormat="1" applyFont="1" applyFill="1" applyBorder="1" applyAlignment="1">
      <alignment horizontal="center" vertical="center" wrapText="1" readingOrder="1"/>
    </xf>
    <xf numFmtId="0" fontId="24" fillId="0" borderId="2" xfId="0" applyFont="1" applyFill="1" applyBorder="1" applyAlignment="1">
      <alignment horizontal="center" vertical="center" wrapText="1" readingOrder="1"/>
    </xf>
    <xf numFmtId="0" fontId="24" fillId="5" borderId="2" xfId="0" applyFont="1" applyFill="1" applyBorder="1" applyAlignment="1">
      <alignment horizontal="center" vertical="center" wrapText="1" readingOrder="1"/>
    </xf>
    <xf numFmtId="0" fontId="24" fillId="2" borderId="2" xfId="0" applyFont="1" applyFill="1" applyBorder="1" applyAlignment="1">
      <alignment horizontal="center" vertical="center" wrapText="1" readingOrder="1"/>
    </xf>
    <xf numFmtId="164" fontId="24" fillId="2" borderId="2" xfId="0" applyNumberFormat="1" applyFont="1" applyFill="1" applyBorder="1" applyAlignment="1">
      <alignment horizontal="center" vertical="center" wrapText="1" readingOrder="1"/>
    </xf>
    <xf numFmtId="0" fontId="24" fillId="0" borderId="2" xfId="0" applyFont="1" applyFill="1" applyBorder="1" applyAlignment="1">
      <alignment horizontal="left" vertical="center" wrapText="1" indent="1" readingOrder="1"/>
    </xf>
    <xf numFmtId="164" fontId="24" fillId="0" borderId="2" xfId="0" applyNumberFormat="1" applyFont="1" applyFill="1" applyBorder="1" applyAlignment="1">
      <alignment horizontal="center" vertical="center" wrapText="1" readingOrder="1"/>
    </xf>
    <xf numFmtId="0" fontId="33" fillId="0" borderId="71" xfId="0" applyFont="1" applyFill="1" applyBorder="1" applyAlignment="1">
      <alignment horizontal="left" vertical="center" wrapText="1"/>
    </xf>
    <xf numFmtId="0" fontId="24" fillId="0" borderId="73" xfId="0" applyFont="1" applyFill="1" applyBorder="1" applyAlignment="1">
      <alignment horizontal="left" vertical="center" wrapText="1" indent="1"/>
    </xf>
    <xf numFmtId="166" fontId="24" fillId="0" borderId="42" xfId="0" applyNumberFormat="1" applyFont="1" applyFill="1" applyBorder="1" applyAlignment="1">
      <alignment horizontal="center" vertical="center" wrapText="1"/>
    </xf>
    <xf numFmtId="166" fontId="33" fillId="0" borderId="41" xfId="0" applyNumberFormat="1" applyFont="1" applyFill="1" applyBorder="1" applyAlignment="1">
      <alignment horizontal="center" vertical="center" wrapText="1"/>
    </xf>
    <xf numFmtId="0" fontId="33" fillId="0" borderId="50" xfId="0" applyFont="1" applyBorder="1" applyAlignment="1">
      <alignment horizontal="left" vertical="center" wrapText="1"/>
    </xf>
    <xf numFmtId="165" fontId="33" fillId="0" borderId="9" xfId="0" applyNumberFormat="1" applyFont="1" applyFill="1" applyBorder="1" applyAlignment="1">
      <alignment horizontal="center" vertical="center" wrapText="1"/>
    </xf>
    <xf numFmtId="165" fontId="33" fillId="0" borderId="77" xfId="0" applyNumberFormat="1" applyFont="1" applyFill="1" applyBorder="1" applyAlignment="1">
      <alignment horizontal="center" vertical="center" wrapText="1"/>
    </xf>
    <xf numFmtId="0" fontId="24" fillId="0" borderId="78" xfId="0" applyFont="1" applyBorder="1" applyAlignment="1">
      <alignment horizontal="left" vertical="center" wrapText="1" indent="1"/>
    </xf>
    <xf numFmtId="0" fontId="24" fillId="0" borderId="48" xfId="0" applyFont="1" applyBorder="1" applyAlignment="1">
      <alignment horizontal="left" vertical="center" wrapText="1" indent="1"/>
    </xf>
    <xf numFmtId="0" fontId="24" fillId="0" borderId="80" xfId="0" applyFont="1" applyBorder="1" applyAlignment="1">
      <alignment horizontal="left" vertical="center" wrapText="1" indent="1"/>
    </xf>
    <xf numFmtId="165" fontId="24" fillId="0" borderId="15" xfId="0" applyNumberFormat="1" applyFont="1" applyFill="1" applyBorder="1" applyAlignment="1">
      <alignment horizontal="center" vertical="center" wrapText="1"/>
    </xf>
    <xf numFmtId="165" fontId="24" fillId="0" borderId="81" xfId="0" applyNumberFormat="1" applyFont="1" applyFill="1" applyBorder="1" applyAlignment="1">
      <alignment horizontal="center" vertical="center" wrapText="1"/>
    </xf>
    <xf numFmtId="0" fontId="24" fillId="0" borderId="49" xfId="0" applyFont="1" applyBorder="1" applyAlignment="1">
      <alignment horizontal="left" vertical="center" wrapText="1" indent="1"/>
    </xf>
    <xf numFmtId="165" fontId="24" fillId="0" borderId="12" xfId="0" applyNumberFormat="1" applyFont="1" applyFill="1" applyBorder="1" applyAlignment="1">
      <alignment horizontal="center" vertical="center" wrapText="1"/>
    </xf>
    <xf numFmtId="165" fontId="33" fillId="3" borderId="13" xfId="0" applyNumberFormat="1" applyFont="1" applyFill="1" applyBorder="1" applyAlignment="1">
      <alignment horizontal="center" vertical="center" wrapText="1"/>
    </xf>
    <xf numFmtId="165" fontId="33" fillId="3" borderId="77" xfId="0" applyNumberFormat="1" applyFont="1" applyFill="1" applyBorder="1" applyAlignment="1">
      <alignment horizontal="center" vertical="center" wrapText="1"/>
    </xf>
    <xf numFmtId="165" fontId="24" fillId="5" borderId="15" xfId="0" applyNumberFormat="1" applyFont="1" applyFill="1" applyBorder="1" applyAlignment="1">
      <alignment horizontal="center" vertical="center" wrapText="1"/>
    </xf>
    <xf numFmtId="165" fontId="24" fillId="0" borderId="82" xfId="0" applyNumberFormat="1" applyFont="1" applyFill="1" applyBorder="1" applyAlignment="1">
      <alignment horizontal="center" vertical="center" wrapText="1"/>
    </xf>
    <xf numFmtId="0" fontId="18" fillId="2" borderId="69" xfId="0" applyFont="1" applyFill="1" applyBorder="1" applyAlignment="1">
      <alignment horizontal="left" vertical="center" wrapText="1"/>
    </xf>
    <xf numFmtId="0" fontId="33" fillId="0" borderId="0" xfId="0" applyFont="1" applyBorder="1" applyAlignment="1">
      <alignment horizontal="left" vertical="center" wrapText="1"/>
    </xf>
    <xf numFmtId="0" fontId="33" fillId="2" borderId="83" xfId="0" applyFont="1" applyFill="1" applyBorder="1" applyAlignment="1">
      <alignment horizontal="center" vertical="center" wrapText="1"/>
    </xf>
    <xf numFmtId="166" fontId="24" fillId="0" borderId="46" xfId="0" applyNumberFormat="1" applyFont="1" applyFill="1" applyBorder="1" applyAlignment="1">
      <alignment horizontal="center" vertical="center" wrapText="1"/>
    </xf>
    <xf numFmtId="166" fontId="24" fillId="0" borderId="45" xfId="0" applyNumberFormat="1" applyFont="1" applyFill="1" applyBorder="1" applyAlignment="1">
      <alignment horizontal="center" vertical="center" wrapText="1"/>
    </xf>
    <xf numFmtId="0" fontId="33" fillId="0" borderId="72" xfId="0" applyFont="1" applyFill="1" applyBorder="1" applyAlignment="1">
      <alignment horizontal="left" vertical="center" wrapText="1"/>
    </xf>
    <xf numFmtId="0" fontId="24" fillId="2" borderId="73" xfId="0" applyFont="1" applyFill="1" applyBorder="1" applyAlignment="1">
      <alignment horizontal="left" vertical="center" wrapText="1" indent="1"/>
    </xf>
    <xf numFmtId="166" fontId="24" fillId="5" borderId="42" xfId="0" applyNumberFormat="1" applyFont="1" applyFill="1" applyBorder="1" applyAlignment="1">
      <alignment horizontal="center" vertical="center" wrapText="1"/>
    </xf>
    <xf numFmtId="0" fontId="24" fillId="2" borderId="102" xfId="0" applyFont="1" applyFill="1" applyBorder="1" applyAlignment="1">
      <alignment horizontal="left" vertical="center" wrapText="1" indent="1"/>
    </xf>
    <xf numFmtId="166" fontId="24" fillId="0" borderId="11" xfId="0" applyNumberFormat="1" applyFont="1" applyFill="1" applyBorder="1" applyAlignment="1">
      <alignment horizontal="center" vertical="center" wrapText="1"/>
    </xf>
    <xf numFmtId="166" fontId="33" fillId="0" borderId="41" xfId="0" applyNumberFormat="1" applyFont="1" applyFill="1" applyBorder="1" applyAlignment="1">
      <alignment horizontal="center" vertical="center" wrapText="1" readingOrder="1"/>
    </xf>
    <xf numFmtId="0" fontId="24" fillId="2" borderId="71" xfId="0" applyFont="1" applyFill="1" applyBorder="1" applyAlignment="1">
      <alignment horizontal="left" vertical="center" wrapText="1" indent="1"/>
    </xf>
    <xf numFmtId="0" fontId="8" fillId="2" borderId="71" xfId="0" applyFont="1" applyFill="1" applyBorder="1" applyAlignment="1">
      <alignment horizontal="center" vertical="center" wrapText="1"/>
    </xf>
    <xf numFmtId="175" fontId="24" fillId="2" borderId="71" xfId="0" applyNumberFormat="1" applyFont="1" applyFill="1" applyBorder="1" applyAlignment="1">
      <alignment horizontal="center" vertical="center" wrapText="1"/>
    </xf>
    <xf numFmtId="174" fontId="24" fillId="0" borderId="84" xfId="0" applyNumberFormat="1" applyFont="1" applyFill="1" applyBorder="1" applyAlignment="1">
      <alignment horizontal="center" vertical="center" wrapText="1"/>
    </xf>
    <xf numFmtId="173" fontId="24" fillId="0" borderId="84" xfId="0" applyNumberFormat="1" applyFont="1" applyFill="1" applyBorder="1" applyAlignment="1">
      <alignment horizontal="center" vertical="center" wrapText="1"/>
    </xf>
    <xf numFmtId="0" fontId="33" fillId="2" borderId="71" xfId="0" applyFont="1" applyFill="1" applyBorder="1" applyAlignment="1">
      <alignment horizontal="left" vertical="center" wrapText="1" indent="1"/>
    </xf>
    <xf numFmtId="0" fontId="33" fillId="2" borderId="71" xfId="0" applyFont="1" applyFill="1" applyBorder="1" applyAlignment="1">
      <alignment horizontal="center" vertical="center" wrapText="1"/>
    </xf>
    <xf numFmtId="175" fontId="33" fillId="2" borderId="71" xfId="0" applyNumberFormat="1" applyFont="1" applyFill="1" applyBorder="1" applyAlignment="1">
      <alignment horizontal="center" vertical="center" wrapText="1"/>
    </xf>
    <xf numFmtId="174" fontId="33" fillId="0" borderId="84" xfId="0" applyNumberFormat="1" applyFont="1" applyFill="1" applyBorder="1" applyAlignment="1">
      <alignment horizontal="center" vertical="center" wrapText="1"/>
    </xf>
    <xf numFmtId="173" fontId="33" fillId="0" borderId="84" xfId="0" applyNumberFormat="1" applyFont="1" applyFill="1" applyBorder="1" applyAlignment="1">
      <alignment horizontal="center" vertical="center" wrapText="1"/>
    </xf>
    <xf numFmtId="0" fontId="33" fillId="2" borderId="0" xfId="0" applyFont="1" applyFill="1" applyBorder="1" applyAlignment="1">
      <alignment horizontal="left" vertical="center" wrapText="1"/>
    </xf>
    <xf numFmtId="0" fontId="33" fillId="7" borderId="0" xfId="0" applyFont="1" applyFill="1" applyBorder="1" applyAlignment="1">
      <alignment horizontal="left" vertical="center" wrapText="1"/>
    </xf>
    <xf numFmtId="0" fontId="18" fillId="2" borderId="0" xfId="0" applyFont="1" applyFill="1" applyBorder="1" applyAlignment="1">
      <alignment horizontal="left" vertical="center" wrapText="1" readingOrder="1"/>
    </xf>
    <xf numFmtId="0" fontId="24" fillId="2" borderId="63" xfId="0" applyFont="1" applyFill="1" applyBorder="1" applyAlignment="1">
      <alignment horizontal="left" vertical="center" wrapText="1" indent="1" readingOrder="1"/>
    </xf>
    <xf numFmtId="0" fontId="24" fillId="2" borderId="63" xfId="0" applyFont="1" applyFill="1" applyBorder="1" applyAlignment="1">
      <alignment horizontal="center" vertical="center" wrapText="1" readingOrder="1"/>
    </xf>
    <xf numFmtId="164" fontId="24" fillId="2" borderId="63" xfId="0" applyNumberFormat="1" applyFont="1" applyFill="1" applyBorder="1" applyAlignment="1">
      <alignment horizontal="center" vertical="center" wrapText="1" readingOrder="1"/>
    </xf>
    <xf numFmtId="0" fontId="24" fillId="0" borderId="63" xfId="0" applyFont="1" applyFill="1" applyBorder="1" applyAlignment="1">
      <alignment horizontal="center" vertical="center" wrapText="1" readingOrder="1"/>
    </xf>
    <xf numFmtId="0" fontId="24" fillId="0" borderId="41" xfId="0" applyFont="1" applyFill="1" applyBorder="1" applyAlignment="1">
      <alignment horizontal="center" vertical="center" wrapText="1" readingOrder="1"/>
    </xf>
    <xf numFmtId="166" fontId="24" fillId="2" borderId="63" xfId="0" applyNumberFormat="1" applyFont="1" applyFill="1" applyBorder="1" applyAlignment="1">
      <alignment horizontal="center" vertical="center" wrapText="1" readingOrder="1"/>
    </xf>
    <xf numFmtId="0" fontId="33" fillId="2" borderId="63" xfId="0" applyFont="1" applyFill="1" applyBorder="1" applyAlignment="1">
      <alignment horizontal="left" vertical="center" wrapText="1" indent="1" readingOrder="1"/>
    </xf>
    <xf numFmtId="0" fontId="33" fillId="2" borderId="63" xfId="0" applyFont="1" applyFill="1" applyBorder="1" applyAlignment="1">
      <alignment horizontal="center" vertical="center" wrapText="1" readingOrder="1"/>
    </xf>
    <xf numFmtId="164" fontId="33" fillId="2" borderId="63" xfId="0" applyNumberFormat="1" applyFont="1" applyFill="1" applyBorder="1" applyAlignment="1">
      <alignment horizontal="center" vertical="center" wrapText="1" readingOrder="1"/>
    </xf>
    <xf numFmtId="0" fontId="33" fillId="0" borderId="63" xfId="0" applyFont="1" applyFill="1" applyBorder="1" applyAlignment="1">
      <alignment horizontal="center" vertical="center" wrapText="1" readingOrder="1"/>
    </xf>
    <xf numFmtId="164" fontId="33" fillId="0" borderId="41" xfId="0" applyNumberFormat="1" applyFont="1" applyFill="1" applyBorder="1" applyAlignment="1">
      <alignment horizontal="center" vertical="center" wrapText="1" readingOrder="1"/>
    </xf>
    <xf numFmtId="0" fontId="33" fillId="0" borderId="41" xfId="0" applyFont="1" applyFill="1" applyBorder="1" applyAlignment="1">
      <alignment horizontal="center" vertical="center" wrapText="1" readingOrder="1"/>
    </xf>
    <xf numFmtId="9" fontId="33" fillId="2" borderId="63" xfId="0" applyNumberFormat="1" applyFont="1" applyFill="1" applyBorder="1" applyAlignment="1">
      <alignment horizontal="center" vertical="center" wrapText="1" readingOrder="1"/>
    </xf>
    <xf numFmtId="9" fontId="33" fillId="0" borderId="63" xfId="0" applyNumberFormat="1" applyFont="1" applyFill="1" applyBorder="1" applyAlignment="1">
      <alignment horizontal="center" vertical="center" wrapText="1" readingOrder="1"/>
    </xf>
    <xf numFmtId="9" fontId="33" fillId="0" borderId="41" xfId="0" applyNumberFormat="1" applyFont="1" applyFill="1" applyBorder="1" applyAlignment="1">
      <alignment horizontal="center" vertical="center" wrapText="1" readingOrder="1"/>
    </xf>
    <xf numFmtId="164" fontId="24" fillId="0" borderId="41" xfId="0" applyNumberFormat="1" applyFont="1" applyFill="1" applyBorder="1" applyAlignment="1">
      <alignment horizontal="center" vertical="center" wrapText="1" readingOrder="1"/>
    </xf>
    <xf numFmtId="164" fontId="33" fillId="0" borderId="63" xfId="0" applyNumberFormat="1" applyFont="1" applyFill="1" applyBorder="1" applyAlignment="1">
      <alignment horizontal="center" vertical="center" wrapText="1" readingOrder="1"/>
    </xf>
    <xf numFmtId="166" fontId="24" fillId="0" borderId="63" xfId="0" applyNumberFormat="1" applyFont="1" applyFill="1" applyBorder="1" applyAlignment="1">
      <alignment horizontal="center" vertical="center" wrapText="1" readingOrder="1"/>
    </xf>
    <xf numFmtId="166" fontId="24" fillId="0" borderId="41" xfId="0" applyNumberFormat="1" applyFont="1" applyFill="1" applyBorder="1" applyAlignment="1">
      <alignment horizontal="center" vertical="center" wrapText="1" readingOrder="1"/>
    </xf>
    <xf numFmtId="164" fontId="17" fillId="0" borderId="0" xfId="0" applyNumberFormat="1" applyFont="1" applyAlignment="1">
      <alignment horizontal="center" vertical="center"/>
    </xf>
    <xf numFmtId="164" fontId="17" fillId="0" borderId="0" xfId="0" applyNumberFormat="1" applyFont="1" applyFill="1" applyAlignment="1">
      <alignment horizontal="center" vertical="center"/>
    </xf>
    <xf numFmtId="166" fontId="24" fillId="5" borderId="63" xfId="0" applyNumberFormat="1" applyFont="1" applyFill="1" applyBorder="1" applyAlignment="1">
      <alignment horizontal="center" vertical="center" wrapText="1" readingOrder="1"/>
    </xf>
    <xf numFmtId="167" fontId="33" fillId="0" borderId="41" xfId="0" applyNumberFormat="1" applyFont="1" applyFill="1" applyBorder="1" applyAlignment="1">
      <alignment horizontal="center" vertical="center" wrapText="1" readingOrder="1"/>
    </xf>
    <xf numFmtId="166" fontId="24" fillId="5" borderId="41" xfId="0" applyNumberFormat="1" applyFont="1" applyFill="1" applyBorder="1" applyAlignment="1">
      <alignment horizontal="center" vertical="center" wrapText="1" readingOrder="1"/>
    </xf>
    <xf numFmtId="177" fontId="24" fillId="0" borderId="41" xfId="0" applyNumberFormat="1" applyFont="1" applyFill="1" applyBorder="1" applyAlignment="1">
      <alignment horizontal="center" vertical="center" wrapText="1" readingOrder="1"/>
    </xf>
    <xf numFmtId="166" fontId="24" fillId="2" borderId="41" xfId="0" applyNumberFormat="1" applyFont="1" applyFill="1" applyBorder="1" applyAlignment="1">
      <alignment horizontal="center" vertical="center" wrapText="1" readingOrder="1"/>
    </xf>
    <xf numFmtId="167" fontId="33" fillId="2" borderId="63" xfId="0" applyNumberFormat="1" applyFont="1" applyFill="1" applyBorder="1" applyAlignment="1">
      <alignment horizontal="center" vertical="center" wrapText="1" readingOrder="1"/>
    </xf>
    <xf numFmtId="9" fontId="33" fillId="0" borderId="41" xfId="3" applyFont="1" applyFill="1" applyBorder="1" applyAlignment="1">
      <alignment horizontal="center" vertical="center" wrapText="1" readingOrder="1"/>
    </xf>
    <xf numFmtId="9" fontId="24" fillId="0" borderId="41" xfId="3" applyFont="1" applyFill="1" applyBorder="1" applyAlignment="1">
      <alignment horizontal="center" vertical="center" wrapText="1" readingOrder="1"/>
    </xf>
    <xf numFmtId="9" fontId="24" fillId="2" borderId="63" xfId="0" applyNumberFormat="1" applyFont="1" applyFill="1" applyBorder="1" applyAlignment="1">
      <alignment horizontal="center" vertical="center" wrapText="1" readingOrder="1"/>
    </xf>
    <xf numFmtId="9" fontId="24" fillId="0" borderId="63" xfId="0" applyNumberFormat="1" applyFont="1" applyFill="1" applyBorder="1" applyAlignment="1">
      <alignment horizontal="center" vertical="center" wrapText="1" readingOrder="1"/>
    </xf>
    <xf numFmtId="0" fontId="33" fillId="2" borderId="109" xfId="0" applyFont="1" applyFill="1" applyBorder="1" applyAlignment="1">
      <alignment horizontal="left" vertical="center" wrapText="1" indent="1" readingOrder="1"/>
    </xf>
    <xf numFmtId="0" fontId="24" fillId="2" borderId="111" xfId="0" applyFont="1" applyFill="1" applyBorder="1" applyAlignment="1">
      <alignment horizontal="left" vertical="center" wrapText="1" indent="1" readingOrder="1"/>
    </xf>
    <xf numFmtId="0" fontId="33" fillId="2" borderId="113" xfId="0" applyFont="1" applyFill="1" applyBorder="1" applyAlignment="1">
      <alignment horizontal="left" vertical="center" wrapText="1" indent="1" readingOrder="1"/>
    </xf>
    <xf numFmtId="0" fontId="24" fillId="2" borderId="110" xfId="0" applyFont="1" applyFill="1" applyBorder="1" applyAlignment="1">
      <alignment horizontal="left" vertical="center" wrapText="1" indent="1" readingOrder="1"/>
    </xf>
    <xf numFmtId="0" fontId="24" fillId="2" borderId="112" xfId="0" applyFont="1" applyFill="1" applyBorder="1" applyAlignment="1">
      <alignment horizontal="left" vertical="center" wrapText="1" indent="1" readingOrder="1"/>
    </xf>
    <xf numFmtId="0" fontId="34" fillId="0" borderId="98" xfId="0" applyFont="1" applyBorder="1" applyAlignment="1">
      <alignment horizontal="left" vertical="center" wrapText="1" readingOrder="1"/>
    </xf>
    <xf numFmtId="0" fontId="24" fillId="0" borderId="72" xfId="0" applyFont="1" applyBorder="1" applyAlignment="1">
      <alignment horizontal="left" vertical="center" wrapText="1" readingOrder="1"/>
    </xf>
    <xf numFmtId="166" fontId="24" fillId="0" borderId="67" xfId="0" applyNumberFormat="1" applyFont="1" applyFill="1" applyBorder="1" applyAlignment="1">
      <alignment horizontal="center" vertical="center" wrapText="1" readingOrder="1"/>
    </xf>
    <xf numFmtId="0" fontId="24" fillId="0" borderId="102" xfId="0" applyFont="1" applyBorder="1" applyAlignment="1">
      <alignment horizontal="left" vertical="center" wrapText="1" readingOrder="1"/>
    </xf>
    <xf numFmtId="166" fontId="24" fillId="0" borderId="45" xfId="0" applyNumberFormat="1" applyFont="1" applyFill="1" applyBorder="1" applyAlignment="1">
      <alignment horizontal="center" vertical="center" wrapText="1" readingOrder="1"/>
    </xf>
    <xf numFmtId="0" fontId="33" fillId="0" borderId="71" xfId="0" applyFont="1" applyBorder="1" applyAlignment="1">
      <alignment horizontal="left" vertical="center" wrapText="1" readingOrder="1"/>
    </xf>
    <xf numFmtId="0" fontId="33" fillId="2" borderId="71" xfId="0" applyFont="1" applyFill="1" applyBorder="1" applyAlignment="1">
      <alignment horizontal="left" vertical="center" wrapText="1" readingOrder="1"/>
    </xf>
    <xf numFmtId="164" fontId="33" fillId="0" borderId="84" xfId="0" applyNumberFormat="1" applyFont="1" applyFill="1" applyBorder="1" applyAlignment="1">
      <alignment horizontal="center" vertical="center" wrapText="1" readingOrder="1"/>
    </xf>
    <xf numFmtId="166" fontId="24" fillId="5" borderId="73" xfId="0" applyNumberFormat="1" applyFont="1" applyFill="1" applyBorder="1" applyAlignment="1">
      <alignment horizontal="center" vertical="center" wrapText="1" readingOrder="1"/>
    </xf>
    <xf numFmtId="166" fontId="24" fillId="0" borderId="103" xfId="0" applyNumberFormat="1" applyFont="1" applyFill="1" applyBorder="1" applyAlignment="1">
      <alignment horizontal="center" vertical="center" wrapText="1" readingOrder="1"/>
    </xf>
    <xf numFmtId="166" fontId="24" fillId="5" borderId="86" xfId="0" applyNumberFormat="1" applyFont="1" applyFill="1" applyBorder="1" applyAlignment="1">
      <alignment horizontal="center" vertical="center" wrapText="1" readingOrder="1"/>
    </xf>
    <xf numFmtId="166" fontId="24" fillId="0" borderId="86" xfId="0" applyNumberFormat="1" applyFont="1" applyFill="1" applyBorder="1" applyAlignment="1">
      <alignment horizontal="center" vertical="center" wrapText="1" readingOrder="1"/>
    </xf>
    <xf numFmtId="166" fontId="24" fillId="5" borderId="87" xfId="0" applyNumberFormat="1" applyFont="1" applyFill="1" applyBorder="1" applyAlignment="1">
      <alignment horizontal="center" vertical="center" wrapText="1" readingOrder="1"/>
    </xf>
    <xf numFmtId="166" fontId="24" fillId="0" borderId="87" xfId="0" applyNumberFormat="1" applyFont="1" applyFill="1" applyBorder="1" applyAlignment="1">
      <alignment horizontal="center" vertical="center" wrapText="1" readingOrder="1"/>
    </xf>
    <xf numFmtId="164" fontId="33" fillId="5" borderId="84" xfId="0" applyNumberFormat="1" applyFont="1" applyFill="1" applyBorder="1" applyAlignment="1">
      <alignment horizontal="center" vertical="center" wrapText="1" readingOrder="1"/>
    </xf>
    <xf numFmtId="166" fontId="24" fillId="0" borderId="90" xfId="0" applyNumberFormat="1" applyFont="1" applyFill="1" applyBorder="1" applyAlignment="1">
      <alignment horizontal="center" vertical="center" wrapText="1" readingOrder="1"/>
    </xf>
    <xf numFmtId="0" fontId="24" fillId="0" borderId="116" xfId="0" applyFont="1" applyFill="1" applyBorder="1" applyAlignment="1">
      <alignment horizontal="left" vertical="center" wrapText="1" readingOrder="1"/>
    </xf>
    <xf numFmtId="166" fontId="24" fillId="0" borderId="118" xfId="0" applyNumberFormat="1" applyFont="1" applyFill="1" applyBorder="1" applyAlignment="1">
      <alignment horizontal="center" vertical="center" wrapText="1" readingOrder="1"/>
    </xf>
    <xf numFmtId="166" fontId="24" fillId="0" borderId="119" xfId="0" applyNumberFormat="1" applyFont="1" applyFill="1" applyBorder="1" applyAlignment="1">
      <alignment horizontal="center" vertical="center" wrapText="1" readingOrder="1"/>
    </xf>
    <xf numFmtId="166" fontId="24" fillId="4" borderId="116" xfId="0" applyNumberFormat="1" applyFont="1" applyFill="1" applyBorder="1" applyAlignment="1">
      <alignment horizontal="center" vertical="center" wrapText="1" readingOrder="1"/>
    </xf>
    <xf numFmtId="166" fontId="24" fillId="0" borderId="126" xfId="0" applyNumberFormat="1" applyFont="1" applyFill="1" applyBorder="1" applyAlignment="1">
      <alignment horizontal="center" vertical="center" wrapText="1" readingOrder="1"/>
    </xf>
    <xf numFmtId="166" fontId="33" fillId="4" borderId="116" xfId="0" applyNumberFormat="1" applyFont="1" applyFill="1" applyBorder="1" applyAlignment="1">
      <alignment horizontal="center" vertical="center" wrapText="1" readingOrder="1"/>
    </xf>
    <xf numFmtId="0" fontId="24" fillId="0" borderId="42" xfId="0" applyFont="1" applyFill="1" applyBorder="1" applyAlignment="1">
      <alignment horizontal="left" vertical="center" wrapText="1" readingOrder="1"/>
    </xf>
    <xf numFmtId="166" fontId="24" fillId="0" borderId="120" xfId="0" applyNumberFormat="1" applyFont="1" applyFill="1" applyBorder="1" applyAlignment="1">
      <alignment horizontal="center" vertical="center" wrapText="1" readingOrder="1"/>
    </xf>
    <xf numFmtId="166" fontId="24" fillId="0" borderId="121" xfId="0" applyNumberFormat="1" applyFont="1" applyFill="1" applyBorder="1" applyAlignment="1">
      <alignment horizontal="center" vertical="center" wrapText="1" readingOrder="1"/>
    </xf>
    <xf numFmtId="166" fontId="24" fillId="4" borderId="42" xfId="0" applyNumberFormat="1" applyFont="1" applyFill="1" applyBorder="1" applyAlignment="1">
      <alignment horizontal="center" vertical="center" wrapText="1" readingOrder="1"/>
    </xf>
    <xf numFmtId="166" fontId="24" fillId="0" borderId="156" xfId="0" applyNumberFormat="1" applyFont="1" applyFill="1" applyBorder="1" applyAlignment="1">
      <alignment horizontal="center" vertical="center" wrapText="1" readingOrder="1"/>
    </xf>
    <xf numFmtId="166" fontId="33" fillId="4" borderId="42" xfId="0" applyNumberFormat="1" applyFont="1" applyFill="1" applyBorder="1" applyAlignment="1">
      <alignment horizontal="center" vertical="center" wrapText="1" readingOrder="1"/>
    </xf>
    <xf numFmtId="166" fontId="24" fillId="0" borderId="127" xfId="0" applyNumberFormat="1" applyFont="1" applyFill="1" applyBorder="1" applyAlignment="1">
      <alignment horizontal="center" vertical="center" wrapText="1" readingOrder="1"/>
    </xf>
    <xf numFmtId="0" fontId="24" fillId="0" borderId="68" xfId="0" applyFont="1" applyFill="1" applyBorder="1" applyAlignment="1">
      <alignment horizontal="left" vertical="center" wrapText="1" readingOrder="1"/>
    </xf>
    <xf numFmtId="166" fontId="24" fillId="0" borderId="122" xfId="0" applyNumberFormat="1" applyFont="1" applyFill="1" applyBorder="1" applyAlignment="1">
      <alignment horizontal="center" vertical="center" wrapText="1" readingOrder="1"/>
    </xf>
    <xf numFmtId="166" fontId="24" fillId="0" borderId="123" xfId="0" applyNumberFormat="1" applyFont="1" applyFill="1" applyBorder="1" applyAlignment="1">
      <alignment horizontal="center" vertical="center" wrapText="1" readingOrder="1"/>
    </xf>
    <xf numFmtId="166" fontId="24" fillId="4" borderId="68" xfId="0" applyNumberFormat="1" applyFont="1" applyFill="1" applyBorder="1" applyAlignment="1">
      <alignment horizontal="center" vertical="center" wrapText="1" readingOrder="1"/>
    </xf>
    <xf numFmtId="166" fontId="24" fillId="0" borderId="128" xfId="0" applyNumberFormat="1" applyFont="1" applyFill="1" applyBorder="1" applyAlignment="1">
      <alignment horizontal="center" vertical="center" wrapText="1" readingOrder="1"/>
    </xf>
    <xf numFmtId="166" fontId="33" fillId="4" borderId="68" xfId="0" applyNumberFormat="1" applyFont="1" applyFill="1" applyBorder="1" applyAlignment="1">
      <alignment horizontal="center" vertical="center" wrapText="1" readingOrder="1"/>
    </xf>
    <xf numFmtId="0" fontId="33" fillId="0" borderId="41" xfId="0" applyFont="1" applyFill="1" applyBorder="1" applyAlignment="1">
      <alignment horizontal="left" vertical="center" wrapText="1" readingOrder="1"/>
    </xf>
    <xf numFmtId="166" fontId="33" fillId="0" borderId="124" xfId="0" applyNumberFormat="1" applyFont="1" applyFill="1" applyBorder="1" applyAlignment="1">
      <alignment horizontal="center" vertical="center" wrapText="1" readingOrder="1"/>
    </xf>
    <xf numFmtId="166" fontId="33" fillId="0" borderId="125" xfId="0" applyNumberFormat="1" applyFont="1" applyFill="1" applyBorder="1" applyAlignment="1">
      <alignment horizontal="center" vertical="center" wrapText="1" readingOrder="1"/>
    </xf>
    <xf numFmtId="166" fontId="33" fillId="3" borderId="41" xfId="0" applyNumberFormat="1" applyFont="1" applyFill="1" applyBorder="1" applyAlignment="1">
      <alignment horizontal="center" vertical="center" wrapText="1" readingOrder="1"/>
    </xf>
    <xf numFmtId="166" fontId="33" fillId="0" borderId="129" xfId="0" applyNumberFormat="1" applyFont="1" applyFill="1" applyBorder="1" applyAlignment="1">
      <alignment horizontal="center" vertical="center" wrapText="1" readingOrder="1"/>
    </xf>
    <xf numFmtId="0" fontId="34" fillId="0" borderId="117" xfId="0" applyFont="1" applyFill="1" applyBorder="1" applyAlignment="1">
      <alignment horizontal="left" vertical="center" wrapText="1" readingOrder="1"/>
    </xf>
    <xf numFmtId="166" fontId="33" fillId="0" borderId="0" xfId="0" applyNumberFormat="1" applyFont="1" applyFill="1" applyBorder="1" applyAlignment="1">
      <alignment horizontal="center" vertical="center" wrapText="1" readingOrder="1"/>
    </xf>
    <xf numFmtId="0" fontId="18" fillId="0" borderId="131" xfId="0" applyFont="1" applyBorder="1" applyAlignment="1">
      <alignment horizontal="left" wrapText="1" readingOrder="1"/>
    </xf>
    <xf numFmtId="0" fontId="33" fillId="0" borderId="131" xfId="0" applyFont="1" applyBorder="1" applyAlignment="1">
      <alignment horizontal="left" vertical="center" wrapText="1" readingOrder="1"/>
    </xf>
    <xf numFmtId="165" fontId="24" fillId="0" borderId="90" xfId="0" applyNumberFormat="1" applyFont="1" applyFill="1" applyBorder="1" applyAlignment="1">
      <alignment horizontal="center" vertical="center" wrapText="1" readingOrder="1"/>
    </xf>
    <xf numFmtId="165" fontId="24" fillId="0" borderId="91" xfId="0" applyNumberFormat="1" applyFont="1" applyFill="1" applyBorder="1" applyAlignment="1">
      <alignment horizontal="center" vertical="center" wrapText="1" readingOrder="1"/>
    </xf>
    <xf numFmtId="165" fontId="24" fillId="0" borderId="86" xfId="0" applyNumberFormat="1" applyFont="1" applyFill="1" applyBorder="1" applyAlignment="1">
      <alignment horizontal="center" vertical="center" wrapText="1" readingOrder="1"/>
    </xf>
    <xf numFmtId="165" fontId="24" fillId="0" borderId="135" xfId="0" applyNumberFormat="1" applyFont="1" applyFill="1" applyBorder="1" applyAlignment="1">
      <alignment horizontal="center" vertical="center" wrapText="1" readingOrder="1"/>
    </xf>
    <xf numFmtId="0" fontId="24" fillId="0" borderId="132" xfId="0" applyFont="1" applyFill="1" applyBorder="1" applyAlignment="1">
      <alignment horizontal="left" vertical="center" wrapText="1" readingOrder="1"/>
    </xf>
    <xf numFmtId="165" fontId="24" fillId="0" borderId="87" xfId="0" applyNumberFormat="1" applyFont="1" applyFill="1" applyBorder="1" applyAlignment="1">
      <alignment horizontal="center" vertical="center" wrapText="1" readingOrder="1"/>
    </xf>
    <xf numFmtId="165" fontId="24" fillId="0" borderId="136" xfId="0" applyNumberFormat="1" applyFont="1" applyFill="1" applyBorder="1" applyAlignment="1">
      <alignment horizontal="center" vertical="center" wrapText="1" readingOrder="1"/>
    </xf>
    <xf numFmtId="0" fontId="33" fillId="0" borderId="107" xfId="0" applyFont="1" applyBorder="1" applyAlignment="1">
      <alignment horizontal="left" vertical="center" wrapText="1" readingOrder="1"/>
    </xf>
    <xf numFmtId="165" fontId="33" fillId="0" borderId="137" xfId="0" applyNumberFormat="1" applyFont="1" applyFill="1" applyBorder="1" applyAlignment="1">
      <alignment horizontal="center" vertical="center" wrapText="1" readingOrder="1"/>
    </xf>
    <xf numFmtId="165" fontId="33" fillId="0" borderId="94" xfId="0" applyNumberFormat="1" applyFont="1" applyFill="1" applyBorder="1" applyAlignment="1">
      <alignment horizontal="center" vertical="center" wrapText="1" readingOrder="1"/>
    </xf>
    <xf numFmtId="0" fontId="24" fillId="0" borderId="80" xfId="0" applyFont="1" applyFill="1" applyBorder="1" applyAlignment="1">
      <alignment horizontal="left" vertical="center" wrapText="1" readingOrder="1"/>
    </xf>
    <xf numFmtId="165" fontId="24" fillId="0" borderId="60" xfId="0" applyNumberFormat="1" applyFont="1" applyFill="1" applyBorder="1" applyAlignment="1">
      <alignment horizontal="center" vertical="center" wrapText="1" readingOrder="1"/>
    </xf>
    <xf numFmtId="165" fontId="24" fillId="0" borderId="138" xfId="0" applyNumberFormat="1" applyFont="1" applyFill="1" applyBorder="1" applyAlignment="1">
      <alignment horizontal="center" vertical="center" wrapText="1" readingOrder="1"/>
    </xf>
    <xf numFmtId="165" fontId="24" fillId="0" borderId="80" xfId="0" applyNumberFormat="1" applyFont="1" applyFill="1" applyBorder="1" applyAlignment="1">
      <alignment horizontal="center" vertical="center" wrapText="1" readingOrder="1"/>
    </xf>
    <xf numFmtId="165" fontId="24" fillId="0" borderId="81" xfId="0" applyNumberFormat="1" applyFont="1" applyFill="1" applyBorder="1" applyAlignment="1">
      <alignment horizontal="center" vertical="center" wrapText="1" readingOrder="1"/>
    </xf>
    <xf numFmtId="177" fontId="24" fillId="0" borderId="158" xfId="0" applyNumberFormat="1" applyFont="1" applyFill="1" applyBorder="1" applyAlignment="1">
      <alignment horizontal="center" vertical="center" wrapText="1" readingOrder="1"/>
    </xf>
    <xf numFmtId="177" fontId="24" fillId="4" borderId="158" xfId="0" applyNumberFormat="1" applyFont="1" applyFill="1" applyBorder="1" applyAlignment="1">
      <alignment horizontal="center" vertical="center" wrapText="1" readingOrder="1"/>
    </xf>
    <xf numFmtId="177" fontId="24" fillId="0" borderId="2" xfId="0" applyNumberFormat="1" applyFont="1" applyFill="1" applyBorder="1" applyAlignment="1">
      <alignment horizontal="center" vertical="center" wrapText="1" readingOrder="1"/>
    </xf>
    <xf numFmtId="177" fontId="24" fillId="4" borderId="2" xfId="0" applyNumberFormat="1" applyFont="1" applyFill="1" applyBorder="1" applyAlignment="1">
      <alignment horizontal="center" vertical="center" wrapText="1" readingOrder="1"/>
    </xf>
    <xf numFmtId="177" fontId="33" fillId="0" borderId="2" xfId="0" applyNumberFormat="1" applyFont="1" applyFill="1" applyBorder="1" applyAlignment="1">
      <alignment horizontal="center" vertical="center" wrapText="1" readingOrder="1"/>
    </xf>
    <xf numFmtId="177" fontId="33" fillId="4" borderId="2" xfId="0" applyNumberFormat="1" applyFont="1" applyFill="1" applyBorder="1" applyAlignment="1">
      <alignment horizontal="center" vertical="center" wrapText="1" readingOrder="1"/>
    </xf>
    <xf numFmtId="0" fontId="33" fillId="0" borderId="5" xfId="0" applyFont="1" applyBorder="1" applyAlignment="1">
      <alignment horizontal="left" vertical="center" wrapText="1" readingOrder="1"/>
    </xf>
    <xf numFmtId="177" fontId="33" fillId="3" borderId="13" xfId="0" applyNumberFormat="1" applyFont="1" applyFill="1" applyBorder="1" applyAlignment="1">
      <alignment horizontal="center" vertical="center" wrapText="1" readingOrder="1"/>
    </xf>
    <xf numFmtId="177" fontId="33" fillId="4" borderId="13" xfId="0" applyNumberFormat="1" applyFont="1" applyFill="1" applyBorder="1" applyAlignment="1">
      <alignment horizontal="center" vertical="center" wrapText="1" readingOrder="1"/>
    </xf>
    <xf numFmtId="165" fontId="24" fillId="0" borderId="2" xfId="0" applyNumberFormat="1" applyFont="1" applyFill="1" applyBorder="1" applyAlignment="1">
      <alignment horizontal="center" vertical="center" wrapText="1" readingOrder="1"/>
    </xf>
    <xf numFmtId="165" fontId="24" fillId="4" borderId="2" xfId="0" applyNumberFormat="1" applyFont="1" applyFill="1" applyBorder="1" applyAlignment="1">
      <alignment horizontal="center" vertical="center" wrapText="1" readingOrder="1"/>
    </xf>
    <xf numFmtId="165" fontId="33" fillId="0" borderId="2" xfId="0" applyNumberFormat="1" applyFont="1" applyFill="1" applyBorder="1" applyAlignment="1">
      <alignment horizontal="center" vertical="center" wrapText="1" readingOrder="1"/>
    </xf>
    <xf numFmtId="165" fontId="33" fillId="4" borderId="2" xfId="0" applyNumberFormat="1" applyFont="1" applyFill="1" applyBorder="1" applyAlignment="1">
      <alignment horizontal="center" vertical="center" wrapText="1" readingOrder="1"/>
    </xf>
    <xf numFmtId="165" fontId="33" fillId="3" borderId="13" xfId="0" applyNumberFormat="1" applyFont="1" applyFill="1" applyBorder="1" applyAlignment="1">
      <alignment horizontal="center" vertical="center" wrapText="1" readingOrder="1"/>
    </xf>
    <xf numFmtId="165" fontId="24" fillId="2" borderId="2" xfId="0" applyNumberFormat="1" applyFont="1" applyFill="1" applyBorder="1" applyAlignment="1">
      <alignment horizontal="center" vertical="center" wrapText="1" readingOrder="1"/>
    </xf>
    <xf numFmtId="165" fontId="33" fillId="2" borderId="2" xfId="0" applyNumberFormat="1" applyFont="1" applyFill="1" applyBorder="1" applyAlignment="1">
      <alignment horizontal="center" vertical="center" wrapText="1" readingOrder="1"/>
    </xf>
    <xf numFmtId="165" fontId="24" fillId="5" borderId="2" xfId="0" applyNumberFormat="1" applyFont="1" applyFill="1" applyBorder="1" applyAlignment="1">
      <alignment horizontal="center" vertical="center" wrapText="1" readingOrder="1"/>
    </xf>
    <xf numFmtId="0" fontId="24" fillId="0" borderId="22" xfId="6" applyFont="1" applyBorder="1" applyAlignment="1">
      <alignment horizontal="left" vertical="center" wrapText="1" readingOrder="1"/>
    </xf>
    <xf numFmtId="177" fontId="24" fillId="4" borderId="187" xfId="6" applyNumberFormat="1" applyFont="1" applyFill="1" applyBorder="1" applyAlignment="1">
      <alignment horizontal="center" vertical="center" wrapText="1" readingOrder="1"/>
    </xf>
    <xf numFmtId="177" fontId="24" fillId="5" borderId="2" xfId="6" applyNumberFormat="1" applyFont="1" applyFill="1" applyBorder="1" applyAlignment="1">
      <alignment horizontal="center" vertical="center" wrapText="1" readingOrder="1"/>
    </xf>
    <xf numFmtId="177" fontId="24" fillId="4" borderId="188" xfId="6" applyNumberFormat="1" applyFont="1" applyFill="1" applyBorder="1" applyAlignment="1">
      <alignment horizontal="center" vertical="center" wrapText="1" readingOrder="1"/>
    </xf>
    <xf numFmtId="177" fontId="24" fillId="5" borderId="189" xfId="6" applyNumberFormat="1" applyFont="1" applyFill="1" applyBorder="1" applyAlignment="1">
      <alignment horizontal="center" vertical="center" wrapText="1" readingOrder="1"/>
    </xf>
    <xf numFmtId="177" fontId="24" fillId="3" borderId="190" xfId="6" applyNumberFormat="1" applyFont="1" applyFill="1" applyBorder="1" applyAlignment="1">
      <alignment horizontal="center" vertical="center" wrapText="1" readingOrder="1"/>
    </xf>
    <xf numFmtId="180" fontId="24" fillId="3" borderId="191" xfId="6" applyNumberFormat="1" applyFont="1" applyFill="1" applyBorder="1" applyAlignment="1">
      <alignment horizontal="center" vertical="center" wrapText="1" readingOrder="1"/>
    </xf>
    <xf numFmtId="0" fontId="24" fillId="0" borderId="24" xfId="6" applyFont="1" applyBorder="1" applyAlignment="1">
      <alignment horizontal="left" vertical="center" wrapText="1" readingOrder="1"/>
    </xf>
    <xf numFmtId="177" fontId="24" fillId="4" borderId="192" xfId="6" applyNumberFormat="1" applyFont="1" applyFill="1" applyBorder="1" applyAlignment="1">
      <alignment horizontal="center" vertical="center" wrapText="1" readingOrder="1"/>
    </xf>
    <xf numFmtId="177" fontId="24" fillId="5" borderId="193" xfId="6" applyNumberFormat="1" applyFont="1" applyFill="1" applyBorder="1" applyAlignment="1">
      <alignment horizontal="center" vertical="center" wrapText="1" readingOrder="1"/>
    </xf>
    <xf numFmtId="177" fontId="24" fillId="4" borderId="194" xfId="6" applyNumberFormat="1" applyFont="1" applyFill="1" applyBorder="1" applyAlignment="1">
      <alignment horizontal="center" vertical="center" wrapText="1" readingOrder="1"/>
    </xf>
    <xf numFmtId="177" fontId="24" fillId="5" borderId="195" xfId="6" applyNumberFormat="1" applyFont="1" applyFill="1" applyBorder="1" applyAlignment="1">
      <alignment horizontal="center" vertical="center" wrapText="1" readingOrder="1"/>
    </xf>
    <xf numFmtId="177" fontId="24" fillId="3" borderId="196" xfId="6" applyNumberFormat="1" applyFont="1" applyFill="1" applyBorder="1" applyAlignment="1">
      <alignment horizontal="center" vertical="center" wrapText="1" readingOrder="1"/>
    </xf>
    <xf numFmtId="0" fontId="33" fillId="0" borderId="5" xfId="6" applyFont="1" applyBorder="1" applyAlignment="1">
      <alignment horizontal="left" vertical="center" wrapText="1" readingOrder="1"/>
    </xf>
    <xf numFmtId="177" fontId="24" fillId="5" borderId="139" xfId="6" applyNumberFormat="1" applyFont="1" applyFill="1" applyBorder="1" applyAlignment="1">
      <alignment horizontal="center" vertical="center" wrapText="1" readingOrder="1"/>
    </xf>
    <xf numFmtId="177" fontId="24" fillId="5" borderId="199" xfId="6" applyNumberFormat="1" applyFont="1" applyFill="1" applyBorder="1" applyAlignment="1">
      <alignment horizontal="center" vertical="center" wrapText="1" readingOrder="1"/>
    </xf>
    <xf numFmtId="177" fontId="24" fillId="4" borderId="201" xfId="6" applyNumberFormat="1" applyFont="1" applyFill="1" applyBorder="1" applyAlignment="1">
      <alignment horizontal="center" vertical="center" wrapText="1" readingOrder="1"/>
    </xf>
    <xf numFmtId="177" fontId="24" fillId="5" borderId="202" xfId="6" applyNumberFormat="1" applyFont="1" applyFill="1" applyBorder="1" applyAlignment="1">
      <alignment horizontal="center" vertical="center" wrapText="1" readingOrder="1"/>
    </xf>
    <xf numFmtId="177" fontId="24" fillId="4" borderId="203" xfId="6" applyNumberFormat="1" applyFont="1" applyFill="1" applyBorder="1" applyAlignment="1">
      <alignment horizontal="center" vertical="center" wrapText="1" readingOrder="1"/>
    </xf>
    <xf numFmtId="177" fontId="24" fillId="5" borderId="154" xfId="6" applyNumberFormat="1" applyFont="1" applyFill="1" applyBorder="1" applyAlignment="1">
      <alignment horizontal="center" vertical="center" wrapText="1" readingOrder="1"/>
    </xf>
    <xf numFmtId="177" fontId="24" fillId="2" borderId="203" xfId="6" applyNumberFormat="1" applyFont="1" applyFill="1" applyBorder="1" applyAlignment="1">
      <alignment horizontal="center" vertical="center" wrapText="1" readingOrder="1"/>
    </xf>
    <xf numFmtId="165" fontId="24" fillId="4" borderId="130" xfId="0" applyNumberFormat="1" applyFont="1" applyFill="1" applyBorder="1" applyAlignment="1">
      <alignment horizontal="center" vertical="center" wrapText="1" readingOrder="1"/>
    </xf>
    <xf numFmtId="9" fontId="24" fillId="0" borderId="130" xfId="0" applyNumberFormat="1" applyFont="1" applyFill="1" applyBorder="1" applyAlignment="1">
      <alignment horizontal="center" vertical="center" wrapText="1" readingOrder="1"/>
    </xf>
    <xf numFmtId="165" fontId="24" fillId="4" borderId="140" xfId="0" applyNumberFormat="1" applyFont="1" applyFill="1" applyBorder="1" applyAlignment="1">
      <alignment horizontal="center" vertical="center" wrapText="1" readingOrder="1"/>
    </xf>
    <xf numFmtId="9" fontId="24" fillId="7" borderId="140" xfId="0" applyNumberFormat="1" applyFont="1" applyFill="1" applyBorder="1" applyAlignment="1">
      <alignment horizontal="center" vertical="center" wrapText="1" readingOrder="1"/>
    </xf>
    <xf numFmtId="0" fontId="33" fillId="0" borderId="139" xfId="0" applyFont="1" applyBorder="1" applyAlignment="1">
      <alignment horizontal="left" vertical="center" wrapText="1" readingOrder="1"/>
    </xf>
    <xf numFmtId="165" fontId="33" fillId="4" borderId="47" xfId="0" applyNumberFormat="1" applyFont="1" applyFill="1" applyBorder="1" applyAlignment="1">
      <alignment horizontal="center" vertical="center" wrapText="1" readingOrder="1"/>
    </xf>
    <xf numFmtId="9" fontId="33" fillId="0" borderId="47" xfId="0" applyNumberFormat="1" applyFont="1" applyFill="1" applyBorder="1" applyAlignment="1">
      <alignment horizontal="center" vertical="center" wrapText="1" readingOrder="1"/>
    </xf>
    <xf numFmtId="165" fontId="24" fillId="4" borderId="63" xfId="0" applyNumberFormat="1" applyFont="1" applyFill="1" applyBorder="1" applyAlignment="1">
      <alignment horizontal="center" vertical="center" wrapText="1" readingOrder="1"/>
    </xf>
    <xf numFmtId="9" fontId="24" fillId="7" borderId="63" xfId="0" applyNumberFormat="1" applyFont="1" applyFill="1" applyBorder="1" applyAlignment="1">
      <alignment horizontal="center" vertical="center" wrapText="1" readingOrder="1"/>
    </xf>
    <xf numFmtId="0" fontId="24" fillId="0" borderId="130" xfId="0" applyFont="1" applyBorder="1" applyAlignment="1">
      <alignment horizontal="left" vertical="center" wrapText="1" readingOrder="1"/>
    </xf>
    <xf numFmtId="166" fontId="24" fillId="0" borderId="69" xfId="0" applyNumberFormat="1" applyFont="1" applyFill="1" applyBorder="1" applyAlignment="1">
      <alignment horizontal="center" vertical="center" wrapText="1" readingOrder="1"/>
    </xf>
    <xf numFmtId="0" fontId="33" fillId="0" borderId="14" xfId="0" applyFont="1" applyBorder="1" applyAlignment="1">
      <alignment horizontal="left" vertical="center" wrapText="1" readingOrder="1"/>
    </xf>
    <xf numFmtId="165" fontId="33" fillId="0" borderId="15" xfId="0" applyNumberFormat="1" applyFont="1" applyFill="1" applyBorder="1" applyAlignment="1">
      <alignment horizontal="center" vertical="center" wrapText="1" readingOrder="1"/>
    </xf>
    <xf numFmtId="1" fontId="24" fillId="5" borderId="11" xfId="0" applyNumberFormat="1" applyFont="1" applyFill="1" applyBorder="1" applyAlignment="1">
      <alignment horizontal="center" vertical="center" wrapText="1" readingOrder="1"/>
    </xf>
    <xf numFmtId="9" fontId="24" fillId="0" borderId="11" xfId="0" applyNumberFormat="1" applyFont="1" applyFill="1" applyBorder="1" applyAlignment="1">
      <alignment horizontal="center" vertical="center" wrapText="1" readingOrder="1"/>
    </xf>
    <xf numFmtId="1" fontId="24" fillId="0" borderId="11" xfId="0" applyNumberFormat="1" applyFont="1" applyFill="1" applyBorder="1" applyAlignment="1">
      <alignment horizontal="center" vertical="center" wrapText="1" readingOrder="1"/>
    </xf>
    <xf numFmtId="0" fontId="24" fillId="0" borderId="7" xfId="0" applyFont="1" applyBorder="1" applyAlignment="1">
      <alignment horizontal="left" vertical="center" wrapText="1" indent="1" readingOrder="1"/>
    </xf>
    <xf numFmtId="9" fontId="24" fillId="5" borderId="11" xfId="0" applyNumberFormat="1" applyFont="1" applyFill="1" applyBorder="1" applyAlignment="1">
      <alignment horizontal="center" vertical="center" wrapText="1" readingOrder="1"/>
    </xf>
    <xf numFmtId="0" fontId="24" fillId="0" borderId="14" xfId="0" applyFont="1" applyBorder="1" applyAlignment="1">
      <alignment horizontal="left" vertical="center" wrapText="1" indent="1" readingOrder="1"/>
    </xf>
    <xf numFmtId="0" fontId="33" fillId="0" borderId="98" xfId="0" applyFont="1" applyBorder="1" applyAlignment="1">
      <alignment horizontal="left" vertical="center" wrapText="1" readingOrder="1"/>
    </xf>
    <xf numFmtId="166" fontId="24" fillId="5" borderId="69" xfId="0" applyNumberFormat="1" applyFont="1" applyFill="1" applyBorder="1" applyAlignment="1">
      <alignment horizontal="center" vertical="center" wrapText="1" readingOrder="1"/>
    </xf>
    <xf numFmtId="0" fontId="47" fillId="0" borderId="14" xfId="0" applyFont="1" applyBorder="1" applyAlignment="1">
      <alignment horizontal="left" vertical="center" wrapText="1" readingOrder="1"/>
    </xf>
    <xf numFmtId="9" fontId="24" fillId="0" borderId="11" xfId="3" applyFont="1" applyFill="1" applyBorder="1" applyAlignment="1">
      <alignment horizontal="center" vertical="center" wrapText="1" readingOrder="1"/>
    </xf>
    <xf numFmtId="1" fontId="24" fillId="0" borderId="97" xfId="0" applyNumberFormat="1" applyFont="1" applyFill="1" applyBorder="1" applyAlignment="1">
      <alignment horizontal="left" vertical="center" wrapText="1" readingOrder="1"/>
    </xf>
    <xf numFmtId="9" fontId="33" fillId="5" borderId="15" xfId="0" applyNumberFormat="1" applyFont="1" applyFill="1" applyBorder="1" applyAlignment="1">
      <alignment horizontal="center" vertical="center" wrapText="1" readingOrder="1"/>
    </xf>
    <xf numFmtId="9" fontId="33" fillId="0" borderId="15" xfId="0" applyNumberFormat="1" applyFont="1" applyFill="1" applyBorder="1" applyAlignment="1">
      <alignment horizontal="center" vertical="center" wrapText="1" readingOrder="1"/>
    </xf>
    <xf numFmtId="49" fontId="24" fillId="0" borderId="11" xfId="0" applyNumberFormat="1" applyFont="1" applyFill="1" applyBorder="1" applyAlignment="1">
      <alignment horizontal="center" vertical="center" wrapText="1" readingOrder="1"/>
    </xf>
    <xf numFmtId="0" fontId="24" fillId="0" borderId="14" xfId="0" applyFont="1" applyBorder="1" applyAlignment="1">
      <alignment horizontal="left" vertical="center" wrapText="1" readingOrder="1"/>
    </xf>
    <xf numFmtId="3" fontId="24" fillId="0" borderId="11" xfId="0" applyNumberFormat="1" applyFont="1" applyFill="1" applyBorder="1" applyAlignment="1">
      <alignment horizontal="center" vertical="center" wrapText="1" readingOrder="1"/>
    </xf>
    <xf numFmtId="0" fontId="24" fillId="0" borderId="14" xfId="0" applyFont="1" applyFill="1" applyBorder="1" applyAlignment="1">
      <alignment horizontal="left" vertical="center" wrapText="1" indent="1" readingOrder="1"/>
    </xf>
    <xf numFmtId="0" fontId="33" fillId="0" borderId="26" xfId="0" applyFont="1" applyBorder="1" applyAlignment="1">
      <alignment horizontal="left" vertical="center" wrapText="1" readingOrder="1"/>
    </xf>
    <xf numFmtId="165" fontId="33" fillId="0" borderId="70" xfId="0" applyNumberFormat="1" applyFont="1" applyFill="1" applyBorder="1" applyAlignment="1">
      <alignment horizontal="center" vertical="center" wrapText="1" readingOrder="1"/>
    </xf>
    <xf numFmtId="0" fontId="24" fillId="0" borderId="144" xfId="0" applyFont="1" applyBorder="1" applyAlignment="1">
      <alignment horizontal="left" vertical="center" wrapText="1" readingOrder="1"/>
    </xf>
    <xf numFmtId="9" fontId="24" fillId="0" borderId="145" xfId="0" applyNumberFormat="1" applyFont="1" applyFill="1" applyBorder="1" applyAlignment="1">
      <alignment horizontal="center" vertical="center" wrapText="1" readingOrder="1"/>
    </xf>
    <xf numFmtId="0" fontId="24" fillId="0" borderId="146" xfId="0" applyFont="1" applyBorder="1" applyAlignment="1">
      <alignment horizontal="left" vertical="center" wrapText="1" readingOrder="1"/>
    </xf>
    <xf numFmtId="9" fontId="24" fillId="5" borderId="175" xfId="0" applyNumberFormat="1" applyFont="1" applyFill="1" applyBorder="1" applyAlignment="1">
      <alignment horizontal="center" vertical="center" wrapText="1" readingOrder="1"/>
    </xf>
    <xf numFmtId="0" fontId="24" fillId="0" borderId="65" xfId="0" applyFont="1" applyBorder="1" applyAlignment="1">
      <alignment horizontal="left" vertical="center" wrapText="1" readingOrder="1"/>
    </xf>
    <xf numFmtId="9" fontId="24" fillId="0" borderId="73" xfId="0" applyNumberFormat="1" applyFont="1" applyFill="1" applyBorder="1" applyAlignment="1">
      <alignment horizontal="center" vertical="center" wrapText="1" readingOrder="1"/>
    </xf>
    <xf numFmtId="9" fontId="24" fillId="5" borderId="145" xfId="0" applyNumberFormat="1" applyFont="1" applyFill="1" applyBorder="1" applyAlignment="1">
      <alignment horizontal="center" vertical="center" wrapText="1" readingOrder="1"/>
    </xf>
    <xf numFmtId="9" fontId="24" fillId="5" borderId="73" xfId="0" applyNumberFormat="1" applyFont="1" applyFill="1" applyBorder="1" applyAlignment="1">
      <alignment horizontal="center" vertical="center" wrapText="1" readingOrder="1"/>
    </xf>
    <xf numFmtId="0" fontId="24" fillId="0" borderId="26" xfId="0" applyFont="1" applyBorder="1" applyAlignment="1">
      <alignment horizontal="left" vertical="center" wrapText="1" readingOrder="1"/>
    </xf>
    <xf numFmtId="9" fontId="24" fillId="5" borderId="70" xfId="0" applyNumberFormat="1" applyFont="1" applyFill="1" applyBorder="1" applyAlignment="1">
      <alignment horizontal="center" vertical="center" wrapText="1" readingOrder="1"/>
    </xf>
    <xf numFmtId="9" fontId="24" fillId="0" borderId="70" xfId="0" applyNumberFormat="1" applyFont="1" applyFill="1" applyBorder="1" applyAlignment="1">
      <alignment horizontal="center" vertical="center" wrapText="1" readingOrder="1"/>
    </xf>
    <xf numFmtId="0" fontId="33" fillId="0" borderId="159" xfId="0" applyFont="1" applyBorder="1" applyAlignment="1">
      <alignment horizontal="left" vertical="center" wrapText="1" readingOrder="1"/>
    </xf>
    <xf numFmtId="9" fontId="33" fillId="3" borderId="71" xfId="0" applyNumberFormat="1" applyFont="1" applyFill="1" applyBorder="1" applyAlignment="1">
      <alignment horizontal="center" vertical="center" wrapText="1" readingOrder="1"/>
    </xf>
    <xf numFmtId="0" fontId="24" fillId="0" borderId="64" xfId="0" applyFont="1" applyBorder="1" applyAlignment="1">
      <alignment horizontal="left" vertical="center" wrapText="1" readingOrder="1"/>
    </xf>
    <xf numFmtId="165" fontId="33" fillId="5" borderId="147" xfId="0" applyNumberFormat="1" applyFont="1" applyFill="1" applyBorder="1" applyAlignment="1">
      <alignment horizontal="center" vertical="center" wrapText="1" readingOrder="1"/>
    </xf>
    <xf numFmtId="166" fontId="24" fillId="0" borderId="147" xfId="0" applyNumberFormat="1" applyFont="1" applyFill="1" applyBorder="1" applyAlignment="1">
      <alignment horizontal="center" vertical="center" wrapText="1" readingOrder="1"/>
    </xf>
    <xf numFmtId="0" fontId="24" fillId="0" borderId="65" xfId="0" applyFont="1" applyFill="1" applyBorder="1" applyAlignment="1">
      <alignment horizontal="left" vertical="center" wrapText="1" readingOrder="1"/>
    </xf>
    <xf numFmtId="165" fontId="24" fillId="0" borderId="42" xfId="0" applyNumberFormat="1" applyFont="1" applyFill="1" applyBorder="1" applyAlignment="1">
      <alignment horizontal="center" vertical="center" wrapText="1" readingOrder="1"/>
    </xf>
    <xf numFmtId="165" fontId="24" fillId="5" borderId="42" xfId="0" applyNumberFormat="1" applyFont="1" applyFill="1" applyBorder="1" applyAlignment="1">
      <alignment horizontal="center" vertical="center" wrapText="1" readingOrder="1"/>
    </xf>
    <xf numFmtId="166" fontId="24" fillId="0" borderId="42" xfId="0" applyNumberFormat="1" applyFont="1" applyFill="1" applyBorder="1" applyAlignment="1">
      <alignment horizontal="center" vertical="center" wrapText="1" readingOrder="1"/>
    </xf>
    <xf numFmtId="0" fontId="33" fillId="0" borderId="66" xfId="0" applyFont="1" applyBorder="1" applyAlignment="1">
      <alignment horizontal="left" vertical="center" wrapText="1" readingOrder="1"/>
    </xf>
    <xf numFmtId="165" fontId="33" fillId="0" borderId="68" xfId="0" applyNumberFormat="1" applyFont="1" applyFill="1" applyBorder="1" applyAlignment="1">
      <alignment horizontal="center" vertical="center" wrapText="1" readingOrder="1"/>
    </xf>
    <xf numFmtId="0" fontId="33" fillId="0" borderId="63" xfId="0" applyFont="1" applyBorder="1" applyAlignment="1">
      <alignment horizontal="left" vertical="center" wrapText="1" readingOrder="1"/>
    </xf>
    <xf numFmtId="9" fontId="33" fillId="5" borderId="85" xfId="0" applyNumberFormat="1" applyFont="1" applyFill="1" applyBorder="1" applyAlignment="1">
      <alignment horizontal="center" vertical="center" wrapText="1" readingOrder="1"/>
    </xf>
    <xf numFmtId="9" fontId="33" fillId="3" borderId="85" xfId="0" applyNumberFormat="1" applyFont="1" applyFill="1" applyBorder="1" applyAlignment="1">
      <alignment horizontal="center" vertical="center" wrapText="1" readingOrder="1"/>
    </xf>
    <xf numFmtId="165" fontId="24" fillId="0" borderId="147" xfId="0" applyNumberFormat="1" applyFont="1" applyFill="1" applyBorder="1" applyAlignment="1">
      <alignment horizontal="center" vertical="center" wrapText="1" readingOrder="1"/>
    </xf>
    <xf numFmtId="0" fontId="33" fillId="0" borderId="65" xfId="0" applyFont="1" applyBorder="1" applyAlignment="1">
      <alignment horizontal="left" vertical="center" wrapText="1" readingOrder="1"/>
    </xf>
    <xf numFmtId="165" fontId="33" fillId="0" borderId="42" xfId="0" applyNumberFormat="1" applyFont="1" applyFill="1" applyBorder="1" applyAlignment="1">
      <alignment horizontal="center" vertical="center" wrapText="1" readingOrder="1"/>
    </xf>
    <xf numFmtId="0" fontId="24" fillId="4" borderId="65" xfId="0" applyFont="1" applyFill="1" applyBorder="1" applyAlignment="1">
      <alignment horizontal="left" vertical="center" wrapText="1" readingOrder="1"/>
    </xf>
    <xf numFmtId="165" fontId="24" fillId="4" borderId="42" xfId="0" applyNumberFormat="1" applyFont="1" applyFill="1" applyBorder="1" applyAlignment="1">
      <alignment horizontal="center" vertical="center" wrapText="1" readingOrder="1"/>
    </xf>
    <xf numFmtId="0" fontId="24" fillId="4" borderId="64" xfId="0" applyFont="1" applyFill="1" applyBorder="1" applyAlignment="1">
      <alignment horizontal="left" vertical="center" wrapText="1" readingOrder="1"/>
    </xf>
    <xf numFmtId="165" fontId="24" fillId="4" borderId="61" xfId="0" applyNumberFormat="1" applyFont="1" applyFill="1" applyBorder="1" applyAlignment="1">
      <alignment horizontal="center" vertical="center" wrapText="1" readingOrder="1"/>
    </xf>
    <xf numFmtId="0" fontId="24" fillId="0" borderId="101" xfId="0" applyFont="1" applyBorder="1" applyAlignment="1">
      <alignment horizontal="left" vertical="center" wrapText="1" readingOrder="1"/>
    </xf>
    <xf numFmtId="165" fontId="24" fillId="0" borderId="45" xfId="0" applyNumberFormat="1" applyFont="1" applyFill="1" applyBorder="1" applyAlignment="1">
      <alignment horizontal="center" vertical="center" wrapText="1" readingOrder="1"/>
    </xf>
    <xf numFmtId="165" fontId="24" fillId="0" borderId="27" xfId="0" applyNumberFormat="1" applyFont="1" applyFill="1" applyBorder="1" applyAlignment="1">
      <alignment horizontal="center" vertical="center" wrapText="1" readingOrder="1"/>
    </xf>
    <xf numFmtId="164" fontId="33" fillId="3" borderId="47" xfId="0" applyNumberFormat="1" applyFont="1" applyFill="1" applyBorder="1" applyAlignment="1">
      <alignment horizontal="center" vertical="center" wrapText="1" readingOrder="1"/>
    </xf>
    <xf numFmtId="15" fontId="24" fillId="0" borderId="60" xfId="0" applyNumberFormat="1" applyFont="1" applyBorder="1" applyAlignment="1">
      <alignment horizontal="center" vertical="center" wrapText="1"/>
    </xf>
    <xf numFmtId="15" fontId="24" fillId="0" borderId="17" xfId="0" applyNumberFormat="1" applyFont="1" applyBorder="1" applyAlignment="1">
      <alignment horizontal="center" vertical="center" wrapText="1"/>
    </xf>
    <xf numFmtId="15" fontId="24" fillId="0" borderId="99" xfId="0" applyNumberFormat="1" applyFont="1" applyBorder="1" applyAlignment="1">
      <alignment horizontal="center" vertical="center" wrapText="1"/>
    </xf>
    <xf numFmtId="15" fontId="24" fillId="0" borderId="48" xfId="0" applyNumberFormat="1" applyFont="1" applyBorder="1" applyAlignment="1">
      <alignment horizontal="center" vertical="center" wrapText="1"/>
    </xf>
    <xf numFmtId="15" fontId="24" fillId="0" borderId="7" xfId="0" applyNumberFormat="1" applyFont="1" applyBorder="1" applyAlignment="1">
      <alignment horizontal="center" vertical="center" wrapText="1"/>
    </xf>
    <xf numFmtId="15" fontId="24" fillId="0" borderId="51" xfId="0" applyNumberFormat="1" applyFont="1" applyBorder="1" applyAlignment="1">
      <alignment horizontal="center" vertical="center" wrapText="1"/>
    </xf>
    <xf numFmtId="0" fontId="24" fillId="0" borderId="48" xfId="0" applyFont="1" applyBorder="1" applyAlignment="1">
      <alignment horizontal="center" vertical="center" wrapText="1"/>
    </xf>
    <xf numFmtId="165" fontId="24" fillId="0" borderId="48" xfId="0" applyNumberFormat="1" applyFont="1" applyFill="1" applyBorder="1" applyAlignment="1">
      <alignment horizontal="center" vertical="center" wrapText="1"/>
    </xf>
    <xf numFmtId="0" fontId="24" fillId="0" borderId="14" xfId="0" applyFont="1" applyBorder="1" applyAlignment="1">
      <alignment horizontal="left" vertical="center" wrapText="1"/>
    </xf>
    <xf numFmtId="165" fontId="24" fillId="0" borderId="55" xfId="0" applyNumberFormat="1" applyFont="1" applyFill="1" applyBorder="1" applyAlignment="1">
      <alignment horizontal="center" vertical="center" wrapText="1"/>
    </xf>
    <xf numFmtId="0" fontId="24" fillId="0" borderId="17" xfId="0" applyFont="1" applyBorder="1" applyAlignment="1">
      <alignment horizontal="left" vertical="center" wrapText="1"/>
    </xf>
    <xf numFmtId="165" fontId="24" fillId="0" borderId="16" xfId="0" applyNumberFormat="1" applyFont="1" applyFill="1" applyBorder="1" applyAlignment="1">
      <alignment horizontal="center" vertical="center" wrapText="1"/>
    </xf>
    <xf numFmtId="165" fontId="24" fillId="0" borderId="56" xfId="0" applyNumberFormat="1" applyFont="1" applyFill="1" applyBorder="1" applyAlignment="1">
      <alignment horizontal="center" vertical="center" wrapText="1"/>
    </xf>
    <xf numFmtId="166" fontId="24" fillId="0" borderId="53" xfId="0" applyNumberFormat="1" applyFont="1" applyFill="1" applyBorder="1" applyAlignment="1">
      <alignment horizontal="center" vertical="center" wrapText="1"/>
    </xf>
    <xf numFmtId="165" fontId="24" fillId="5" borderId="11" xfId="0" applyNumberFormat="1" applyFont="1" applyFill="1" applyBorder="1" applyAlignment="1">
      <alignment horizontal="center" vertical="center" wrapText="1"/>
    </xf>
    <xf numFmtId="165" fontId="24" fillId="5" borderId="53" xfId="0" applyNumberFormat="1" applyFont="1" applyFill="1" applyBorder="1" applyAlignment="1">
      <alignment horizontal="center" vertical="center" wrapText="1"/>
    </xf>
    <xf numFmtId="0" fontId="24" fillId="0" borderId="26" xfId="0" applyFont="1" applyBorder="1" applyAlignment="1">
      <alignment horizontal="left" vertical="center" wrapText="1"/>
    </xf>
    <xf numFmtId="165" fontId="24" fillId="0" borderId="36" xfId="0" applyNumberFormat="1" applyFont="1" applyFill="1" applyBorder="1" applyAlignment="1">
      <alignment horizontal="center" vertical="center" wrapText="1"/>
    </xf>
    <xf numFmtId="0" fontId="24" fillId="0" borderId="53" xfId="0" applyFont="1" applyBorder="1" applyAlignment="1">
      <alignment horizontal="center" vertical="center" wrapText="1"/>
    </xf>
    <xf numFmtId="9" fontId="24" fillId="0" borderId="15" xfId="3" applyFont="1" applyFill="1" applyBorder="1" applyAlignment="1">
      <alignment horizontal="center" vertical="center" wrapText="1"/>
    </xf>
    <xf numFmtId="165" fontId="24" fillId="5" borderId="48" xfId="0" applyNumberFormat="1" applyFont="1" applyFill="1" applyBorder="1" applyAlignment="1">
      <alignment horizontal="center" vertical="center" wrapText="1"/>
    </xf>
    <xf numFmtId="0" fontId="8" fillId="3" borderId="38" xfId="0" applyFont="1" applyFill="1" applyBorder="1" applyAlignment="1">
      <alignment horizontal="left" vertical="center" wrapText="1" readingOrder="1"/>
    </xf>
    <xf numFmtId="0" fontId="8" fillId="3" borderId="39" xfId="0" applyFont="1" applyFill="1" applyBorder="1" applyAlignment="1">
      <alignment horizontal="center" vertical="center" wrapText="1" readingOrder="1"/>
    </xf>
    <xf numFmtId="17" fontId="8" fillId="3" borderId="39" xfId="0" quotePrefix="1" applyNumberFormat="1" applyFont="1" applyFill="1" applyBorder="1" applyAlignment="1">
      <alignment horizontal="center" vertical="center" wrapText="1" readingOrder="1"/>
    </xf>
    <xf numFmtId="0" fontId="48" fillId="3" borderId="40" xfId="0" applyFont="1" applyFill="1" applyBorder="1" applyAlignment="1">
      <alignment horizontal="center" vertical="center" wrapText="1" readingOrder="1"/>
    </xf>
    <xf numFmtId="9" fontId="48" fillId="3" borderId="40" xfId="3" applyFont="1" applyFill="1" applyBorder="1" applyAlignment="1">
      <alignment horizontal="center" vertical="center" wrapText="1" readingOrder="1"/>
    </xf>
    <xf numFmtId="9" fontId="48" fillId="4" borderId="40" xfId="3" applyFont="1" applyFill="1" applyBorder="1" applyAlignment="1">
      <alignment horizontal="center" vertical="center" wrapText="1" readingOrder="1"/>
    </xf>
    <xf numFmtId="0" fontId="8" fillId="3" borderId="32" xfId="0" applyFont="1" applyFill="1" applyBorder="1" applyAlignment="1">
      <alignment horizontal="left" vertical="center" wrapText="1" readingOrder="1"/>
    </xf>
    <xf numFmtId="0" fontId="8" fillId="3" borderId="33" xfId="0" applyFont="1" applyFill="1" applyBorder="1" applyAlignment="1">
      <alignment horizontal="center" vertical="center" wrapText="1" readingOrder="1"/>
    </xf>
    <xf numFmtId="15" fontId="8" fillId="3" borderId="33" xfId="0" applyNumberFormat="1" applyFont="1" applyFill="1" applyBorder="1" applyAlignment="1">
      <alignment horizontal="center" vertical="center" wrapText="1" readingOrder="1"/>
    </xf>
    <xf numFmtId="170" fontId="8" fillId="4" borderId="34" xfId="0" applyNumberFormat="1" applyFont="1" applyFill="1" applyBorder="1" applyAlignment="1">
      <alignment horizontal="center" vertical="center" wrapText="1" readingOrder="1"/>
    </xf>
    <xf numFmtId="169" fontId="8" fillId="3" borderId="34" xfId="3" applyNumberFormat="1" applyFont="1" applyFill="1" applyBorder="1" applyAlignment="1">
      <alignment horizontal="center" vertical="center" wrapText="1" readingOrder="1"/>
    </xf>
    <xf numFmtId="15" fontId="8" fillId="4" borderId="33" xfId="0" quotePrefix="1" applyNumberFormat="1" applyFont="1" applyFill="1" applyBorder="1" applyAlignment="1">
      <alignment horizontal="center" vertical="center" wrapText="1" readingOrder="1"/>
    </xf>
    <xf numFmtId="171" fontId="8" fillId="4" borderId="34" xfId="0" applyNumberFormat="1" applyFont="1" applyFill="1" applyBorder="1" applyAlignment="1">
      <alignment horizontal="center" vertical="center" wrapText="1" readingOrder="1"/>
    </xf>
    <xf numFmtId="17" fontId="8" fillId="3" borderId="33" xfId="0" quotePrefix="1" applyNumberFormat="1" applyFont="1" applyFill="1" applyBorder="1" applyAlignment="1">
      <alignment horizontal="center" vertical="center" wrapText="1" readingOrder="1"/>
    </xf>
    <xf numFmtId="2" fontId="8" fillId="4" borderId="33" xfId="0" quotePrefix="1" applyNumberFormat="1" applyFont="1" applyFill="1" applyBorder="1" applyAlignment="1">
      <alignment horizontal="center" vertical="center" wrapText="1" readingOrder="1"/>
    </xf>
    <xf numFmtId="15" fontId="8" fillId="3" borderId="39" xfId="0" applyNumberFormat="1" applyFont="1" applyFill="1" applyBorder="1" applyAlignment="1">
      <alignment horizontal="center" vertical="center" wrapText="1" readingOrder="1"/>
    </xf>
    <xf numFmtId="169" fontId="8" fillId="3" borderId="40" xfId="3" applyNumberFormat="1" applyFont="1" applyFill="1" applyBorder="1" applyAlignment="1">
      <alignment horizontal="center" vertical="center" wrapText="1" readingOrder="1"/>
    </xf>
    <xf numFmtId="15" fontId="8" fillId="4" borderId="39" xfId="0" quotePrefix="1" applyNumberFormat="1" applyFont="1" applyFill="1" applyBorder="1" applyAlignment="1">
      <alignment horizontal="center" vertical="center" wrapText="1" readingOrder="1"/>
    </xf>
    <xf numFmtId="172" fontId="8" fillId="4" borderId="34" xfId="0" applyNumberFormat="1" applyFont="1" applyFill="1" applyBorder="1" applyAlignment="1">
      <alignment horizontal="center" vertical="center" wrapText="1" readingOrder="1"/>
    </xf>
    <xf numFmtId="170" fontId="8" fillId="4" borderId="40" xfId="0" applyNumberFormat="1" applyFont="1" applyFill="1" applyBorder="1" applyAlignment="1">
      <alignment horizontal="center" vertical="center" wrapText="1" readingOrder="1"/>
    </xf>
    <xf numFmtId="0" fontId="33" fillId="0" borderId="98" xfId="0" applyFont="1" applyFill="1" applyBorder="1" applyAlignment="1">
      <alignment horizontal="left" vertical="center" wrapText="1" readingOrder="1"/>
    </xf>
    <xf numFmtId="164" fontId="33" fillId="3" borderId="47" xfId="0" applyNumberFormat="1" applyFont="1" applyFill="1" applyBorder="1" applyAlignment="1">
      <alignment horizontal="center" vertical="center" wrapText="1" readingOrder="1"/>
    </xf>
    <xf numFmtId="177" fontId="24" fillId="0" borderId="11" xfId="0" applyNumberFormat="1" applyFont="1" applyFill="1" applyBorder="1" applyAlignment="1">
      <alignment horizontal="center" vertical="center" wrapText="1"/>
    </xf>
    <xf numFmtId="0" fontId="33" fillId="0" borderId="0" xfId="0" applyFont="1" applyBorder="1" applyAlignment="1">
      <alignment horizontal="left" vertical="center" wrapText="1" readingOrder="1"/>
    </xf>
    <xf numFmtId="9" fontId="33" fillId="0" borderId="0" xfId="0" applyNumberFormat="1" applyFont="1" applyFill="1" applyBorder="1" applyAlignment="1">
      <alignment horizontal="center" vertical="center" wrapText="1" readingOrder="1"/>
    </xf>
    <xf numFmtId="181" fontId="24" fillId="0" borderId="41" xfId="0" applyNumberFormat="1" applyFont="1" applyFill="1" applyBorder="1" applyAlignment="1">
      <alignment horizontal="center" vertical="center" wrapText="1" readingOrder="1"/>
    </xf>
    <xf numFmtId="0" fontId="11" fillId="9" borderId="100" xfId="0" applyFont="1" applyFill="1" applyBorder="1" applyAlignment="1">
      <alignment horizontal="center" vertical="center" wrapText="1" readingOrder="1"/>
    </xf>
    <xf numFmtId="0" fontId="8" fillId="0" borderId="204" xfId="0" applyFont="1" applyBorder="1"/>
    <xf numFmtId="165" fontId="21" fillId="0" borderId="55" xfId="0" applyNumberFormat="1" applyFont="1" applyFill="1" applyBorder="1" applyAlignment="1">
      <alignment horizontal="center" vertical="center" wrapText="1" readingOrder="1"/>
    </xf>
    <xf numFmtId="9" fontId="19" fillId="0" borderId="205" xfId="0" applyNumberFormat="1" applyFont="1" applyFill="1" applyBorder="1" applyAlignment="1">
      <alignment horizontal="center" vertical="center" wrapText="1" readingOrder="1"/>
    </xf>
    <xf numFmtId="0" fontId="8" fillId="0" borderId="0" xfId="0" applyFont="1" applyFill="1" applyBorder="1"/>
    <xf numFmtId="166" fontId="24" fillId="16" borderId="204" xfId="0" applyNumberFormat="1" applyFont="1" applyFill="1" applyBorder="1" applyAlignment="1">
      <alignment horizontal="center" vertical="center" wrapText="1" readingOrder="1"/>
    </xf>
    <xf numFmtId="9" fontId="24" fillId="16" borderId="205" xfId="0" applyNumberFormat="1" applyFont="1" applyFill="1" applyBorder="1" applyAlignment="1">
      <alignment horizontal="center" vertical="center" wrapText="1" readingOrder="1"/>
    </xf>
    <xf numFmtId="9" fontId="24" fillId="16" borderId="205" xfId="3" applyFont="1" applyFill="1" applyBorder="1" applyAlignment="1">
      <alignment horizontal="center" vertical="center" wrapText="1" readingOrder="1"/>
    </xf>
    <xf numFmtId="1" fontId="24" fillId="16" borderId="205" xfId="0" applyNumberFormat="1" applyFont="1" applyFill="1" applyBorder="1" applyAlignment="1">
      <alignment horizontal="center" vertical="center" wrapText="1" readingOrder="1"/>
    </xf>
    <xf numFmtId="9" fontId="24" fillId="7" borderId="11" xfId="0" applyNumberFormat="1" applyFont="1" applyFill="1" applyBorder="1" applyAlignment="1">
      <alignment horizontal="center" vertical="center" wrapText="1" readingOrder="1"/>
    </xf>
    <xf numFmtId="165" fontId="33" fillId="7" borderId="15" xfId="0" applyNumberFormat="1" applyFont="1" applyFill="1" applyBorder="1" applyAlignment="1">
      <alignment horizontal="center" vertical="center" wrapText="1" readingOrder="1"/>
    </xf>
    <xf numFmtId="166" fontId="24" fillId="5" borderId="204" xfId="0" applyNumberFormat="1" applyFont="1" applyFill="1" applyBorder="1" applyAlignment="1">
      <alignment horizontal="center" vertical="center" wrapText="1" readingOrder="1"/>
    </xf>
    <xf numFmtId="9" fontId="24" fillId="5" borderId="205" xfId="0" applyNumberFormat="1" applyFont="1" applyFill="1" applyBorder="1" applyAlignment="1">
      <alignment horizontal="center" vertical="center" wrapText="1" readingOrder="1"/>
    </xf>
    <xf numFmtId="0" fontId="8" fillId="0" borderId="0" xfId="0" applyFont="1" applyAlignment="1">
      <alignment horizontal="left" vertical="center"/>
    </xf>
    <xf numFmtId="166" fontId="24" fillId="5" borderId="63" xfId="0" applyNumberFormat="1" applyFont="1" applyFill="1" applyBorder="1" applyAlignment="1">
      <alignment horizontal="center" vertical="center" wrapText="1" readingOrder="1"/>
    </xf>
    <xf numFmtId="0" fontId="11" fillId="9" borderId="21" xfId="0" applyFont="1" applyFill="1" applyBorder="1" applyAlignment="1">
      <alignment horizontal="center" vertical="center" wrapText="1" readingOrder="1"/>
    </xf>
    <xf numFmtId="43" fontId="24" fillId="5" borderId="63" xfId="1" applyFont="1" applyFill="1" applyBorder="1" applyAlignment="1">
      <alignment horizontal="center" vertical="center" wrapText="1" readingOrder="1"/>
    </xf>
    <xf numFmtId="166" fontId="19" fillId="0" borderId="69" xfId="0" applyNumberFormat="1" applyFont="1" applyFill="1" applyBorder="1" applyAlignment="1">
      <alignment horizontal="center" vertical="center" wrapText="1" readingOrder="1"/>
    </xf>
    <xf numFmtId="9" fontId="19" fillId="0" borderId="11" xfId="3" applyFont="1" applyFill="1" applyBorder="1" applyAlignment="1">
      <alignment horizontal="center" vertical="center" wrapText="1" readingOrder="1"/>
    </xf>
    <xf numFmtId="0" fontId="14" fillId="2" borderId="2" xfId="0" applyFont="1" applyFill="1" applyBorder="1" applyAlignment="1">
      <alignment horizontal="center" vertical="center" wrapText="1" readingOrder="1"/>
    </xf>
    <xf numFmtId="182" fontId="24" fillId="0" borderId="2" xfId="0" applyNumberFormat="1" applyFont="1" applyFill="1" applyBorder="1" applyAlignment="1">
      <alignment horizontal="center" vertical="center" wrapText="1" readingOrder="1"/>
    </xf>
    <xf numFmtId="0" fontId="24" fillId="7" borderId="11" xfId="0" applyNumberFormat="1" applyFont="1" applyFill="1" applyBorder="1" applyAlignment="1">
      <alignment horizontal="center" vertical="center" wrapText="1" readingOrder="1"/>
    </xf>
    <xf numFmtId="166" fontId="24" fillId="0" borderId="73" xfId="0" applyNumberFormat="1" applyFont="1" applyFill="1" applyBorder="1" applyAlignment="1">
      <alignment horizontal="center" vertical="center" wrapText="1" readingOrder="1"/>
    </xf>
    <xf numFmtId="0" fontId="5" fillId="0" borderId="0" xfId="4" applyAlignment="1">
      <alignment vertical="center"/>
    </xf>
    <xf numFmtId="1" fontId="24" fillId="7" borderId="11" xfId="0" applyNumberFormat="1" applyFont="1" applyFill="1" applyBorder="1" applyAlignment="1">
      <alignment horizontal="center" vertical="center" wrapText="1" readingOrder="1"/>
    </xf>
    <xf numFmtId="167" fontId="0" fillId="0" borderId="0" xfId="0" applyNumberFormat="1"/>
    <xf numFmtId="0" fontId="14" fillId="0" borderId="2" xfId="0" applyFont="1" applyFill="1" applyBorder="1" applyAlignment="1">
      <alignment horizontal="center" vertical="center" wrapText="1" readingOrder="1"/>
    </xf>
    <xf numFmtId="166" fontId="19" fillId="0" borderId="206" xfId="0" applyNumberFormat="1" applyFont="1" applyFill="1" applyBorder="1" applyAlignment="1">
      <alignment horizontal="center" vertical="center" wrapText="1"/>
    </xf>
    <xf numFmtId="181" fontId="24" fillId="0" borderId="119" xfId="0" applyNumberFormat="1" applyFont="1" applyFill="1" applyBorder="1" applyAlignment="1">
      <alignment horizontal="center" vertical="center" wrapText="1" readingOrder="1"/>
    </xf>
    <xf numFmtId="181" fontId="24" fillId="4" borderId="116" xfId="0" applyNumberFormat="1" applyFont="1" applyFill="1" applyBorder="1" applyAlignment="1">
      <alignment horizontal="center" vertical="center" wrapText="1" readingOrder="1"/>
    </xf>
    <xf numFmtId="181" fontId="24" fillId="0" borderId="126" xfId="0" applyNumberFormat="1" applyFont="1" applyFill="1" applyBorder="1" applyAlignment="1">
      <alignment horizontal="center" vertical="center" wrapText="1" readingOrder="1"/>
    </xf>
    <xf numFmtId="181" fontId="33" fillId="4" borderId="116" xfId="0" applyNumberFormat="1" applyFont="1" applyFill="1" applyBorder="1" applyAlignment="1">
      <alignment horizontal="center" vertical="center" wrapText="1" readingOrder="1"/>
    </xf>
    <xf numFmtId="181" fontId="24" fillId="0" borderId="121" xfId="0" applyNumberFormat="1" applyFont="1" applyFill="1" applyBorder="1" applyAlignment="1">
      <alignment horizontal="center" vertical="center" wrapText="1" readingOrder="1"/>
    </xf>
    <xf numFmtId="181" fontId="24" fillId="4" borderId="42" xfId="0" applyNumberFormat="1" applyFont="1" applyFill="1" applyBorder="1" applyAlignment="1">
      <alignment horizontal="center" vertical="center" wrapText="1" readingOrder="1"/>
    </xf>
    <xf numFmtId="181" fontId="24" fillId="0" borderId="156" xfId="0" applyNumberFormat="1" applyFont="1" applyFill="1" applyBorder="1" applyAlignment="1">
      <alignment horizontal="center" vertical="center" wrapText="1" readingOrder="1"/>
    </xf>
    <xf numFmtId="181" fontId="33" fillId="4" borderId="42" xfId="0" applyNumberFormat="1" applyFont="1" applyFill="1" applyBorder="1" applyAlignment="1">
      <alignment horizontal="center" vertical="center" wrapText="1" readingOrder="1"/>
    </xf>
    <xf numFmtId="181" fontId="24" fillId="0" borderId="123" xfId="0" applyNumberFormat="1" applyFont="1" applyFill="1" applyBorder="1" applyAlignment="1">
      <alignment horizontal="center" vertical="center" wrapText="1" readingOrder="1"/>
    </xf>
    <xf numFmtId="181" fontId="24" fillId="4" borderId="68" xfId="0" applyNumberFormat="1" applyFont="1" applyFill="1" applyBorder="1" applyAlignment="1">
      <alignment horizontal="center" vertical="center" wrapText="1" readingOrder="1"/>
    </xf>
    <xf numFmtId="181" fontId="24" fillId="0" borderId="128" xfId="0" applyNumberFormat="1" applyFont="1" applyFill="1" applyBorder="1" applyAlignment="1">
      <alignment horizontal="center" vertical="center" wrapText="1" readingOrder="1"/>
    </xf>
    <xf numFmtId="181" fontId="33" fillId="4" borderId="68" xfId="0" applyNumberFormat="1" applyFont="1" applyFill="1" applyBorder="1" applyAlignment="1">
      <alignment horizontal="center" vertical="center" wrapText="1" readingOrder="1"/>
    </xf>
    <xf numFmtId="181" fontId="33" fillId="0" borderId="124" xfId="0" applyNumberFormat="1" applyFont="1" applyFill="1" applyBorder="1" applyAlignment="1">
      <alignment horizontal="center" vertical="center" wrapText="1" readingOrder="1"/>
    </xf>
    <xf numFmtId="181" fontId="33" fillId="0" borderId="125" xfId="0" applyNumberFormat="1" applyFont="1" applyFill="1" applyBorder="1" applyAlignment="1">
      <alignment horizontal="center" vertical="center" wrapText="1" readingOrder="1"/>
    </xf>
    <xf numFmtId="181" fontId="33" fillId="3" borderId="41" xfId="0" applyNumberFormat="1" applyFont="1" applyFill="1" applyBorder="1" applyAlignment="1">
      <alignment horizontal="center" vertical="center" wrapText="1" readingOrder="1"/>
    </xf>
    <xf numFmtId="181" fontId="33" fillId="0" borderId="129" xfId="0" applyNumberFormat="1" applyFont="1" applyFill="1" applyBorder="1" applyAlignment="1">
      <alignment horizontal="center" vertical="center" wrapText="1" readingOrder="1"/>
    </xf>
    <xf numFmtId="0" fontId="24" fillId="2" borderId="207" xfId="0" applyFont="1" applyFill="1" applyBorder="1" applyAlignment="1">
      <alignment horizontal="left" vertical="center" wrapText="1" indent="1" readingOrder="1"/>
    </xf>
    <xf numFmtId="0" fontId="24" fillId="2" borderId="208" xfId="0" applyFont="1" applyFill="1" applyBorder="1" applyAlignment="1">
      <alignment horizontal="left" vertical="center" wrapText="1" indent="1" readingOrder="1"/>
    </xf>
    <xf numFmtId="0" fontId="24" fillId="2" borderId="209" xfId="0" applyFont="1" applyFill="1" applyBorder="1" applyAlignment="1">
      <alignment horizontal="left" vertical="center" wrapText="1" indent="1" readingOrder="1"/>
    </xf>
    <xf numFmtId="183" fontId="24" fillId="0" borderId="84" xfId="0" applyNumberFormat="1" applyFont="1" applyFill="1" applyBorder="1" applyAlignment="1">
      <alignment horizontal="center" vertical="center" wrapText="1"/>
    </xf>
    <xf numFmtId="9" fontId="24" fillId="0" borderId="41" xfId="3" applyNumberFormat="1" applyFont="1" applyFill="1" applyBorder="1" applyAlignment="1">
      <alignment horizontal="center" vertical="center" wrapText="1" readingOrder="1"/>
    </xf>
    <xf numFmtId="0" fontId="33" fillId="0" borderId="88" xfId="0" applyFont="1" applyBorder="1" applyAlignment="1">
      <alignment vertical="center"/>
    </xf>
    <xf numFmtId="166" fontId="24" fillId="0" borderId="73" xfId="0" applyNumberFormat="1" applyFont="1" applyFill="1" applyBorder="1" applyAlignment="1">
      <alignment horizontal="center" vertical="center" wrapText="1" readingOrder="1"/>
    </xf>
    <xf numFmtId="168" fontId="24" fillId="0" borderId="0" xfId="1" applyNumberFormat="1" applyFont="1" applyFill="1" applyBorder="1" applyAlignment="1">
      <alignment horizontal="left" vertical="center"/>
    </xf>
    <xf numFmtId="165" fontId="24" fillId="0" borderId="137" xfId="0" applyNumberFormat="1" applyFont="1" applyFill="1" applyBorder="1" applyAlignment="1">
      <alignment horizontal="center" vertical="center" wrapText="1" readingOrder="1"/>
    </xf>
    <xf numFmtId="179" fontId="24" fillId="0" borderId="137" xfId="3" applyNumberFormat="1" applyFont="1" applyFill="1" applyBorder="1" applyAlignment="1">
      <alignment horizontal="center" vertical="center" wrapText="1" readingOrder="1"/>
    </xf>
    <xf numFmtId="176" fontId="24" fillId="7" borderId="137" xfId="0" applyNumberFormat="1" applyFont="1" applyFill="1" applyBorder="1" applyAlignment="1">
      <alignment horizontal="center" vertical="center" wrapText="1" readingOrder="1"/>
    </xf>
    <xf numFmtId="179" fontId="24" fillId="4" borderId="137" xfId="3" applyNumberFormat="1" applyFont="1" applyFill="1" applyBorder="1" applyAlignment="1">
      <alignment horizontal="center" vertical="center" wrapText="1" readingOrder="1"/>
    </xf>
    <xf numFmtId="9" fontId="24" fillId="0" borderId="11" xfId="0" quotePrefix="1" applyNumberFormat="1" applyFont="1" applyFill="1" applyBorder="1" applyAlignment="1">
      <alignment horizontal="center" vertical="center" wrapText="1" readingOrder="1"/>
    </xf>
    <xf numFmtId="181" fontId="24" fillId="5" borderId="162" xfId="0" applyNumberFormat="1" applyFont="1" applyFill="1" applyBorder="1" applyAlignment="1">
      <alignment horizontal="center" vertical="center" wrapText="1" readingOrder="1"/>
    </xf>
    <xf numFmtId="181" fontId="24" fillId="5" borderId="135" xfId="0" applyNumberFormat="1" applyFont="1" applyFill="1" applyBorder="1" applyAlignment="1">
      <alignment horizontal="center" vertical="center" wrapText="1" readingOrder="1"/>
    </xf>
    <xf numFmtId="0" fontId="22" fillId="0" borderId="57" xfId="0" applyFont="1" applyBorder="1"/>
    <xf numFmtId="0" fontId="33" fillId="2" borderId="58" xfId="0" applyFont="1" applyFill="1" applyBorder="1" applyAlignment="1">
      <alignment horizontal="left" vertical="center" wrapText="1" readingOrder="1"/>
    </xf>
    <xf numFmtId="0" fontId="24" fillId="0" borderId="0" xfId="0" applyFont="1" applyFill="1" applyAlignment="1">
      <alignment vertical="center"/>
    </xf>
    <xf numFmtId="0" fontId="17" fillId="0" borderId="0" xfId="0" applyFont="1" applyAlignment="1"/>
    <xf numFmtId="184" fontId="24" fillId="0" borderId="42" xfId="0" applyNumberFormat="1" applyFont="1" applyFill="1" applyBorder="1" applyAlignment="1">
      <alignment horizontal="center" vertical="center" wrapText="1"/>
    </xf>
    <xf numFmtId="184" fontId="33" fillId="0" borderId="41" xfId="0" applyNumberFormat="1" applyFont="1" applyFill="1" applyBorder="1" applyAlignment="1">
      <alignment horizontal="center" vertical="center" wrapText="1"/>
    </xf>
    <xf numFmtId="0" fontId="18" fillId="0" borderId="69" xfId="0" applyFont="1" applyFill="1" applyBorder="1" applyAlignment="1">
      <alignment horizontal="left" vertical="center" wrapText="1"/>
    </xf>
    <xf numFmtId="0" fontId="31" fillId="0" borderId="212" xfId="0" applyFont="1" applyFill="1" applyBorder="1" applyAlignment="1">
      <alignment horizontal="left" vertical="center" wrapText="1" indent="1"/>
    </xf>
    <xf numFmtId="0" fontId="33" fillId="2" borderId="71" xfId="0" applyFont="1" applyFill="1" applyBorder="1" applyAlignment="1">
      <alignment horizontal="left" vertical="center" wrapText="1"/>
    </xf>
    <xf numFmtId="0" fontId="24" fillId="0" borderId="84" xfId="0" applyFont="1" applyFill="1" applyBorder="1" applyAlignment="1">
      <alignment horizontal="left" vertical="center" wrapText="1" readingOrder="1"/>
    </xf>
    <xf numFmtId="0" fontId="33" fillId="0" borderId="131" xfId="0" applyFont="1" applyFill="1" applyBorder="1" applyAlignment="1">
      <alignment horizontal="left" vertical="center" wrapText="1" readingOrder="1"/>
    </xf>
    <xf numFmtId="0" fontId="33" fillId="0" borderId="84" xfId="0" applyFont="1" applyFill="1" applyBorder="1" applyAlignment="1">
      <alignment horizontal="left" vertical="center" wrapText="1" readingOrder="1"/>
    </xf>
    <xf numFmtId="177" fontId="24" fillId="4" borderId="96" xfId="0" applyNumberFormat="1" applyFont="1" applyFill="1" applyBorder="1" applyAlignment="1">
      <alignment horizontal="center" vertical="center"/>
    </xf>
    <xf numFmtId="0" fontId="8" fillId="4" borderId="33" xfId="0" applyFont="1" applyFill="1" applyBorder="1" applyAlignment="1">
      <alignment horizontal="center" vertical="center" wrapText="1" readingOrder="1"/>
    </xf>
    <xf numFmtId="17" fontId="8" fillId="4" borderId="33" xfId="0" quotePrefix="1" applyNumberFormat="1" applyFont="1" applyFill="1" applyBorder="1" applyAlignment="1">
      <alignment horizontal="center" vertical="center" wrapText="1" readingOrder="1"/>
    </xf>
    <xf numFmtId="0" fontId="17" fillId="0" borderId="0" xfId="0" applyFont="1" applyFill="1" applyAlignment="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4" fillId="0" borderId="143" xfId="0" applyFont="1" applyFill="1" applyBorder="1" applyAlignment="1">
      <alignment horizontal="left" vertical="center"/>
    </xf>
    <xf numFmtId="0" fontId="24" fillId="0" borderId="143" xfId="0" applyFont="1" applyFill="1" applyBorder="1" applyAlignment="1">
      <alignment horizontal="center" vertical="center"/>
    </xf>
    <xf numFmtId="0" fontId="24" fillId="5" borderId="151" xfId="0" applyFont="1" applyFill="1" applyBorder="1" applyAlignment="1">
      <alignment horizontal="left" vertical="center"/>
    </xf>
    <xf numFmtId="0" fontId="24" fillId="5" borderId="151" xfId="0" applyFont="1" applyFill="1" applyBorder="1" applyAlignment="1">
      <alignment horizontal="center" vertical="center"/>
    </xf>
    <xf numFmtId="0" fontId="24" fillId="0" borderId="143" xfId="0" applyFont="1" applyBorder="1" applyAlignment="1">
      <alignment horizontal="left" vertical="center"/>
    </xf>
    <xf numFmtId="0" fontId="24" fillId="0" borderId="151" xfId="0" applyFont="1" applyFill="1" applyBorder="1" applyAlignment="1">
      <alignment horizontal="left" vertical="center"/>
    </xf>
    <xf numFmtId="0" fontId="24" fillId="0" borderId="151" xfId="0" applyFont="1" applyFill="1" applyBorder="1" applyAlignment="1">
      <alignment horizontal="center" vertical="center"/>
    </xf>
    <xf numFmtId="0" fontId="24" fillId="0" borderId="0" xfId="0" applyFont="1" applyBorder="1" applyAlignment="1">
      <alignment horizontal="left" vertical="center"/>
    </xf>
    <xf numFmtId="0" fontId="24" fillId="5" borderId="0" xfId="0" applyFont="1" applyFill="1" applyBorder="1" applyAlignment="1">
      <alignment horizontal="left" vertical="center"/>
    </xf>
    <xf numFmtId="0" fontId="24" fillId="5" borderId="0" xfId="0" applyFont="1" applyFill="1" applyBorder="1" applyAlignment="1">
      <alignment horizontal="center" vertical="center"/>
    </xf>
    <xf numFmtId="0" fontId="24" fillId="0" borderId="143" xfId="0" applyFont="1" applyFill="1" applyBorder="1" applyAlignment="1">
      <alignment horizontal="center" vertical="center" wrapText="1"/>
    </xf>
    <xf numFmtId="0" fontId="17" fillId="0" borderId="0" xfId="0" applyFont="1" applyAlignment="1">
      <alignment horizontal="left" indent="1"/>
    </xf>
    <xf numFmtId="0" fontId="11" fillId="9" borderId="100" xfId="0" applyFont="1" applyFill="1" applyBorder="1" applyAlignment="1">
      <alignment horizontal="center" vertical="center" wrapText="1" readingOrder="1"/>
    </xf>
    <xf numFmtId="0" fontId="11" fillId="9" borderId="104" xfId="0" applyFont="1" applyFill="1" applyBorder="1" applyAlignment="1">
      <alignment horizontal="center" vertical="center" wrapText="1" readingOrder="1"/>
    </xf>
    <xf numFmtId="0" fontId="17" fillId="0" borderId="0" xfId="0" applyFont="1" applyAlignment="1">
      <alignment horizontal="left" wrapText="1" indent="1"/>
    </xf>
    <xf numFmtId="166" fontId="24" fillId="5" borderId="73" xfId="0" applyNumberFormat="1" applyFont="1" applyFill="1" applyBorder="1" applyAlignment="1">
      <alignment horizontal="center" vertical="center" wrapText="1" readingOrder="1"/>
    </xf>
    <xf numFmtId="0" fontId="8" fillId="0" borderId="0" xfId="0" applyFont="1" applyAlignment="1">
      <alignment horizontal="left" wrapText="1" indent="1"/>
    </xf>
    <xf numFmtId="0" fontId="11" fillId="10" borderId="21" xfId="0" applyFont="1" applyFill="1" applyBorder="1" applyAlignment="1">
      <alignment horizontal="center" vertical="center" wrapText="1" readingOrder="1"/>
    </xf>
    <xf numFmtId="0" fontId="11" fillId="10" borderId="62" xfId="0" applyFont="1" applyFill="1" applyBorder="1" applyAlignment="1">
      <alignment horizontal="center" vertical="center" wrapText="1"/>
    </xf>
    <xf numFmtId="0" fontId="11" fillId="10" borderId="62" xfId="0" applyFont="1" applyFill="1" applyBorder="1" applyAlignment="1">
      <alignment horizontal="center" vertical="center" wrapText="1" readingOrder="1"/>
    </xf>
    <xf numFmtId="0" fontId="33" fillId="0" borderId="0" xfId="0" applyFont="1" applyBorder="1" applyAlignment="1">
      <alignment vertical="center"/>
    </xf>
    <xf numFmtId="165" fontId="24" fillId="5" borderId="26" xfId="0" applyNumberFormat="1" applyFont="1" applyFill="1" applyBorder="1" applyAlignment="1">
      <alignment horizontal="center" vertical="center" wrapText="1"/>
    </xf>
    <xf numFmtId="165" fontId="24" fillId="5" borderId="36" xfId="0" applyNumberFormat="1" applyFont="1" applyFill="1" applyBorder="1" applyAlignment="1">
      <alignment horizontal="center" vertical="center" wrapText="1"/>
    </xf>
    <xf numFmtId="166" fontId="24" fillId="0" borderId="36" xfId="0" applyNumberFormat="1" applyFont="1" applyFill="1" applyBorder="1" applyAlignment="1">
      <alignment horizontal="center" vertical="center" wrapText="1"/>
    </xf>
    <xf numFmtId="165" fontId="24" fillId="5" borderId="54" xfId="0" applyNumberFormat="1" applyFont="1" applyFill="1" applyBorder="1" applyAlignment="1">
      <alignment horizontal="center" vertical="center" wrapText="1"/>
    </xf>
    <xf numFmtId="177" fontId="24" fillId="5" borderId="11" xfId="0" applyNumberFormat="1" applyFont="1" applyFill="1" applyBorder="1" applyAlignment="1">
      <alignment horizontal="center" vertical="center" wrapText="1"/>
    </xf>
    <xf numFmtId="9" fontId="24" fillId="5" borderId="11" xfId="0" applyNumberFormat="1" applyFont="1" applyFill="1" applyBorder="1" applyAlignment="1">
      <alignment horizontal="center" vertical="center" wrapText="1"/>
    </xf>
    <xf numFmtId="165" fontId="24" fillId="5" borderId="52" xfId="0" applyNumberFormat="1" applyFont="1" applyFill="1" applyBorder="1" applyAlignment="1">
      <alignment horizontal="center" vertical="center" wrapText="1"/>
    </xf>
    <xf numFmtId="9" fontId="24" fillId="5" borderId="52" xfId="0" applyNumberFormat="1" applyFont="1" applyFill="1" applyBorder="1" applyAlignment="1">
      <alignment horizontal="center" vertical="center" wrapText="1"/>
    </xf>
    <xf numFmtId="166" fontId="24" fillId="5" borderId="11" xfId="0" applyNumberFormat="1" applyFont="1" applyFill="1" applyBorder="1" applyAlignment="1">
      <alignment horizontal="center" vertical="center" wrapText="1"/>
    </xf>
    <xf numFmtId="164" fontId="24" fillId="7" borderId="19" xfId="0" applyNumberFormat="1" applyFont="1" applyFill="1" applyBorder="1" applyAlignment="1">
      <alignment horizontal="center" vertical="center"/>
    </xf>
    <xf numFmtId="9" fontId="24" fillId="7" borderId="19" xfId="0" applyNumberFormat="1" applyFont="1" applyFill="1" applyBorder="1" applyAlignment="1">
      <alignment horizontal="center" vertical="center" wrapText="1"/>
    </xf>
    <xf numFmtId="166" fontId="24" fillId="0" borderId="73" xfId="0" applyNumberFormat="1" applyFont="1" applyFill="1" applyBorder="1" applyAlignment="1">
      <alignment horizontal="center" vertical="center" wrapText="1" readingOrder="1"/>
    </xf>
    <xf numFmtId="166" fontId="24" fillId="5" borderId="72" xfId="0" applyNumberFormat="1" applyFont="1" applyFill="1" applyBorder="1" applyAlignment="1">
      <alignment horizontal="center" vertical="center" wrapText="1" readingOrder="1"/>
    </xf>
    <xf numFmtId="166" fontId="24" fillId="0" borderId="72" xfId="0" applyNumberFormat="1" applyFont="1" applyFill="1" applyBorder="1" applyAlignment="1">
      <alignment horizontal="center" vertical="center" wrapText="1" readingOrder="1"/>
    </xf>
    <xf numFmtId="0" fontId="17" fillId="0" borderId="0" xfId="0" applyFont="1" applyAlignment="1">
      <alignment horizontal="left" indent="1"/>
    </xf>
    <xf numFmtId="166" fontId="24" fillId="0" borderId="73" xfId="0" applyNumberFormat="1" applyFont="1" applyFill="1" applyBorder="1" applyAlignment="1">
      <alignment horizontal="center" vertical="center" wrapText="1" readingOrder="1"/>
    </xf>
    <xf numFmtId="164" fontId="33" fillId="3" borderId="47" xfId="0" applyNumberFormat="1" applyFont="1" applyFill="1" applyBorder="1" applyAlignment="1">
      <alignment horizontal="center" vertical="center" wrapText="1" readingOrder="1"/>
    </xf>
    <xf numFmtId="166" fontId="24" fillId="5" borderId="73" xfId="0" applyNumberFormat="1" applyFont="1" applyFill="1" applyBorder="1" applyAlignment="1">
      <alignment horizontal="center" vertical="center" wrapText="1" readingOrder="1"/>
    </xf>
    <xf numFmtId="176" fontId="24" fillId="0" borderId="137" xfId="0" applyNumberFormat="1" applyFont="1" applyFill="1" applyBorder="1" applyAlignment="1">
      <alignment horizontal="center" vertical="center" wrapText="1" readingOrder="1"/>
    </xf>
    <xf numFmtId="0" fontId="8" fillId="0" borderId="0" xfId="0" applyFont="1" applyFill="1" applyAlignment="1">
      <alignment horizontal="center"/>
    </xf>
    <xf numFmtId="0" fontId="24" fillId="2" borderId="69" xfId="0" applyFont="1" applyFill="1" applyBorder="1" applyAlignment="1">
      <alignment horizontal="left" vertical="center" wrapText="1" indent="1" readingOrder="1"/>
    </xf>
    <xf numFmtId="166" fontId="24" fillId="5" borderId="107" xfId="0" applyNumberFormat="1" applyFont="1" applyFill="1" applyBorder="1" applyAlignment="1">
      <alignment horizontal="center" vertical="center" wrapText="1" readingOrder="1"/>
    </xf>
    <xf numFmtId="0" fontId="24" fillId="2" borderId="213" xfId="0" applyFont="1" applyFill="1" applyBorder="1" applyAlignment="1">
      <alignment horizontal="left" vertical="center" wrapText="1" indent="1" readingOrder="1"/>
    </xf>
    <xf numFmtId="9" fontId="20" fillId="0" borderId="0" xfId="5" applyNumberFormat="1" applyFont="1" applyFill="1" applyAlignment="1">
      <alignment vertical="center"/>
    </xf>
    <xf numFmtId="9" fontId="8" fillId="0" borderId="0" xfId="0" applyNumberFormat="1" applyFont="1"/>
    <xf numFmtId="4" fontId="8" fillId="0" borderId="0" xfId="0" applyNumberFormat="1" applyFont="1" applyFill="1"/>
    <xf numFmtId="4" fontId="8" fillId="0" borderId="0" xfId="0" applyNumberFormat="1" applyFont="1" applyBorder="1"/>
    <xf numFmtId="4" fontId="8" fillId="0" borderId="0" xfId="0" applyNumberFormat="1" applyFont="1"/>
    <xf numFmtId="167" fontId="24" fillId="0" borderId="41" xfId="0" applyNumberFormat="1" applyFont="1" applyFill="1" applyBorder="1" applyAlignment="1">
      <alignment horizontal="center" vertical="center" wrapText="1" readingOrder="1"/>
    </xf>
    <xf numFmtId="9" fontId="33" fillId="0" borderId="41" xfId="3" applyNumberFormat="1" applyFont="1" applyFill="1" applyBorder="1" applyAlignment="1">
      <alignment horizontal="center" vertical="center" wrapText="1" readingOrder="1"/>
    </xf>
    <xf numFmtId="181" fontId="24" fillId="2" borderId="63" xfId="0" applyNumberFormat="1" applyFont="1" applyFill="1" applyBorder="1" applyAlignment="1">
      <alignment horizontal="center" vertical="center" wrapText="1" readingOrder="1"/>
    </xf>
    <xf numFmtId="167" fontId="24" fillId="5" borderId="41" xfId="0" applyNumberFormat="1" applyFont="1" applyFill="1" applyBorder="1" applyAlignment="1">
      <alignment horizontal="center" vertical="center" wrapText="1" readingOrder="1"/>
    </xf>
    <xf numFmtId="179" fontId="20" fillId="0" borderId="0" xfId="5" applyNumberFormat="1" applyFont="1" applyFill="1" applyAlignment="1">
      <alignment vertical="center"/>
    </xf>
    <xf numFmtId="167" fontId="8" fillId="0" borderId="0" xfId="0" applyNumberFormat="1" applyFont="1" applyBorder="1"/>
    <xf numFmtId="0" fontId="17" fillId="0" borderId="0" xfId="0" applyFont="1" applyAlignment="1">
      <alignment horizontal="left" indent="2"/>
    </xf>
    <xf numFmtId="9" fontId="33" fillId="0" borderId="85" xfId="0" applyNumberFormat="1" applyFont="1" applyFill="1" applyBorder="1" applyAlignment="1">
      <alignment horizontal="center" vertical="center" wrapText="1" readingOrder="1"/>
    </xf>
    <xf numFmtId="0" fontId="24" fillId="0" borderId="0" xfId="0" applyFont="1" applyFill="1"/>
    <xf numFmtId="166" fontId="24" fillId="0" borderId="107" xfId="0" applyNumberFormat="1" applyFont="1" applyFill="1" applyBorder="1" applyAlignment="1">
      <alignment horizontal="center" vertical="center" wrapText="1" readingOrder="1"/>
    </xf>
    <xf numFmtId="166" fontId="24" fillId="0" borderId="73" xfId="0" applyNumberFormat="1" applyFont="1" applyFill="1" applyBorder="1" applyAlignment="1">
      <alignment horizontal="center" vertical="center" wrapText="1" readingOrder="1"/>
    </xf>
    <xf numFmtId="165" fontId="24" fillId="7" borderId="54" xfId="0" applyNumberFormat="1" applyFont="1" applyFill="1" applyBorder="1" applyAlignment="1">
      <alignment horizontal="center" vertical="center" wrapText="1"/>
    </xf>
    <xf numFmtId="9" fontId="24" fillId="7" borderId="11" xfId="0" applyNumberFormat="1" applyFont="1" applyFill="1" applyBorder="1" applyAlignment="1">
      <alignment horizontal="center" vertical="center" wrapText="1"/>
    </xf>
    <xf numFmtId="166" fontId="24" fillId="5" borderId="140" xfId="0" applyNumberFormat="1" applyFont="1" applyFill="1" applyBorder="1" applyAlignment="1">
      <alignment horizontal="center" vertical="center" wrapText="1" readingOrder="1"/>
    </xf>
    <xf numFmtId="166" fontId="24" fillId="5" borderId="214" xfId="0" applyNumberFormat="1" applyFont="1" applyFill="1" applyBorder="1" applyAlignment="1">
      <alignment horizontal="center" vertical="center" wrapText="1" readingOrder="1"/>
    </xf>
    <xf numFmtId="166" fontId="24" fillId="5" borderId="64" xfId="0" applyNumberFormat="1" applyFont="1" applyFill="1" applyBorder="1" applyAlignment="1">
      <alignment horizontal="center" vertical="center" wrapText="1" readingOrder="1"/>
    </xf>
    <xf numFmtId="166" fontId="24" fillId="5" borderId="211" xfId="0" applyNumberFormat="1" applyFont="1" applyFill="1" applyBorder="1" applyAlignment="1">
      <alignment horizontal="center" vertical="center" wrapText="1" readingOrder="1"/>
    </xf>
    <xf numFmtId="166" fontId="24" fillId="0" borderId="163" xfId="0" applyNumberFormat="1" applyFont="1" applyFill="1" applyBorder="1" applyAlignment="1">
      <alignment horizontal="center" vertical="center" wrapText="1" readingOrder="1"/>
    </xf>
    <xf numFmtId="0" fontId="17" fillId="0" borderId="0" xfId="0" applyFont="1" applyAlignment="1">
      <alignment horizontal="left" vertical="center" indent="1"/>
    </xf>
    <xf numFmtId="165" fontId="24" fillId="7" borderId="52" xfId="0" applyNumberFormat="1" applyFont="1" applyFill="1" applyBorder="1" applyAlignment="1">
      <alignment horizontal="center" vertical="center" wrapText="1"/>
    </xf>
    <xf numFmtId="9" fontId="24" fillId="7" borderId="52" xfId="0" applyNumberFormat="1" applyFont="1" applyFill="1" applyBorder="1" applyAlignment="1">
      <alignment horizontal="center" vertical="center" wrapText="1"/>
    </xf>
    <xf numFmtId="0" fontId="22" fillId="0" borderId="0" xfId="0" applyFont="1" applyFill="1" applyBorder="1" applyAlignment="1">
      <alignment vertical="center"/>
    </xf>
    <xf numFmtId="0" fontId="24" fillId="0" borderId="19" xfId="0" applyFont="1" applyBorder="1" applyAlignment="1">
      <alignment vertical="center"/>
    </xf>
    <xf numFmtId="0" fontId="33" fillId="0" borderId="19" xfId="0" applyFont="1" applyBorder="1" applyAlignment="1">
      <alignment vertical="center"/>
    </xf>
    <xf numFmtId="0" fontId="33" fillId="0" borderId="19" xfId="0" applyFont="1" applyBorder="1" applyAlignment="1">
      <alignment vertical="center" wrapText="1"/>
    </xf>
    <xf numFmtId="0" fontId="17" fillId="0" borderId="0" xfId="0" applyFont="1" applyAlignment="1">
      <alignment horizontal="left" vertical="top" indent="1"/>
    </xf>
    <xf numFmtId="0" fontId="51" fillId="0" borderId="0" xfId="4" applyFont="1" applyFill="1" applyBorder="1" applyAlignment="1">
      <alignment horizontal="center" vertical="center"/>
    </xf>
    <xf numFmtId="0" fontId="51" fillId="0" borderId="143" xfId="4" applyFont="1" applyFill="1" applyBorder="1" applyAlignment="1">
      <alignment horizontal="center" vertical="center"/>
    </xf>
    <xf numFmtId="0" fontId="51" fillId="0" borderId="0" xfId="4" applyFont="1" applyAlignment="1">
      <alignment horizontal="center" vertical="center"/>
    </xf>
    <xf numFmtId="0" fontId="51" fillId="16" borderId="0" xfId="4" applyFont="1" applyFill="1" applyAlignment="1">
      <alignment horizontal="center" vertical="center"/>
    </xf>
    <xf numFmtId="0" fontId="24" fillId="0" borderId="0" xfId="0" applyFont="1" applyAlignment="1">
      <alignment horizontal="center" vertical="center"/>
    </xf>
    <xf numFmtId="0" fontId="11" fillId="9" borderId="219" xfId="0" applyFont="1" applyFill="1" applyBorder="1" applyAlignment="1">
      <alignment horizontal="center" vertical="center" wrapText="1" readingOrder="1"/>
    </xf>
    <xf numFmtId="0" fontId="33" fillId="0" borderId="0" xfId="0" applyFont="1" applyAlignment="1">
      <alignment horizontal="left" vertical="center" indent="1"/>
    </xf>
    <xf numFmtId="0" fontId="11" fillId="10" borderId="37" xfId="0" applyFont="1" applyFill="1" applyBorder="1" applyAlignment="1">
      <alignment horizontal="left" vertical="center" wrapText="1" indent="1" readingOrder="1"/>
    </xf>
    <xf numFmtId="0" fontId="18" fillId="0" borderId="0" xfId="0" applyFont="1" applyFill="1" applyBorder="1" applyAlignment="1">
      <alignment horizontal="left" vertical="center" indent="1" readingOrder="1"/>
    </xf>
    <xf numFmtId="0" fontId="17" fillId="0" borderId="0" xfId="0" applyFont="1" applyFill="1" applyAlignment="1">
      <alignment horizontal="left" vertical="center" wrapText="1"/>
    </xf>
    <xf numFmtId="164" fontId="33" fillId="17" borderId="47" xfId="0" applyNumberFormat="1" applyFont="1" applyFill="1" applyBorder="1" applyAlignment="1">
      <alignment horizontal="center" vertical="center" wrapText="1" readingOrder="1"/>
    </xf>
    <xf numFmtId="0" fontId="24" fillId="2" borderId="65" xfId="0" applyFont="1" applyFill="1" applyBorder="1" applyAlignment="1">
      <alignment horizontal="left" vertical="center" wrapText="1" indent="1" readingOrder="1"/>
    </xf>
    <xf numFmtId="181" fontId="24" fillId="0" borderId="42" xfId="3" applyNumberFormat="1" applyFont="1" applyFill="1" applyBorder="1" applyAlignment="1">
      <alignment horizontal="center" vertical="center" wrapText="1" readingOrder="1"/>
    </xf>
    <xf numFmtId="9" fontId="24" fillId="0" borderId="42" xfId="3" applyNumberFormat="1" applyFont="1" applyFill="1" applyBorder="1" applyAlignment="1">
      <alignment horizontal="center" vertical="center" wrapText="1" readingOrder="1"/>
    </xf>
    <xf numFmtId="0" fontId="24" fillId="2" borderId="64" xfId="0" applyFont="1" applyFill="1" applyBorder="1" applyAlignment="1">
      <alignment horizontal="left" vertical="center" wrapText="1" indent="1" readingOrder="1"/>
    </xf>
    <xf numFmtId="181" fontId="24" fillId="0" borderId="67" xfId="3" applyNumberFormat="1" applyFont="1" applyFill="1" applyBorder="1" applyAlignment="1">
      <alignment horizontal="center" vertical="center" wrapText="1" readingOrder="1"/>
    </xf>
    <xf numFmtId="9" fontId="24" fillId="0" borderId="67" xfId="3" applyNumberFormat="1" applyFont="1" applyFill="1" applyBorder="1" applyAlignment="1">
      <alignment horizontal="center" vertical="center" wrapText="1" readingOrder="1"/>
    </xf>
    <xf numFmtId="0" fontId="24" fillId="2" borderId="66" xfId="0" applyFont="1" applyFill="1" applyBorder="1" applyAlignment="1">
      <alignment horizontal="left" vertical="center" wrapText="1" indent="1" readingOrder="1"/>
    </xf>
    <xf numFmtId="181" fontId="24" fillId="0" borderId="68" xfId="3" applyNumberFormat="1" applyFont="1" applyFill="1" applyBorder="1" applyAlignment="1">
      <alignment horizontal="center" vertical="center" wrapText="1" readingOrder="1"/>
    </xf>
    <xf numFmtId="9" fontId="24" fillId="0" borderId="68" xfId="3" applyNumberFormat="1" applyFont="1" applyFill="1" applyBorder="1" applyAlignment="1">
      <alignment horizontal="center" vertical="center" wrapText="1" readingOrder="1"/>
    </xf>
    <xf numFmtId="0" fontId="11" fillId="10" borderId="100" xfId="0" applyFont="1" applyFill="1" applyBorder="1" applyAlignment="1">
      <alignment horizontal="center" vertical="center" wrapText="1" readingOrder="1"/>
    </xf>
    <xf numFmtId="0" fontId="11" fillId="10" borderId="104" xfId="0" applyFont="1" applyFill="1" applyBorder="1" applyAlignment="1">
      <alignment horizontal="center" vertical="center" wrapText="1" readingOrder="1"/>
    </xf>
    <xf numFmtId="0" fontId="17" fillId="0" borderId="0" xfId="0" applyFont="1" applyAlignment="1">
      <alignment vertical="top" wrapText="1"/>
    </xf>
    <xf numFmtId="0" fontId="17" fillId="0" borderId="0" xfId="0" applyFont="1" applyAlignment="1">
      <alignment vertical="top"/>
    </xf>
    <xf numFmtId="0" fontId="11" fillId="10" borderId="37" xfId="0" applyFont="1" applyFill="1" applyBorder="1" applyAlignment="1">
      <alignment horizontal="center" vertical="center" wrapText="1" readingOrder="1"/>
    </xf>
    <xf numFmtId="0" fontId="8" fillId="0" borderId="0" xfId="0" applyFont="1" applyAlignment="1">
      <alignment wrapText="1"/>
    </xf>
    <xf numFmtId="0" fontId="24" fillId="0" borderId="0" xfId="5" applyFont="1" applyFill="1" applyBorder="1" applyAlignment="1">
      <alignment vertical="center"/>
    </xf>
    <xf numFmtId="0" fontId="24" fillId="0" borderId="83" xfId="0" applyFont="1" applyBorder="1" applyAlignment="1">
      <alignment horizontal="left" vertical="center" indent="1" readingOrder="1"/>
    </xf>
    <xf numFmtId="0" fontId="24" fillId="0" borderId="96" xfId="0" applyFont="1" applyBorder="1" applyAlignment="1">
      <alignment horizontal="left" vertical="center" indent="1" readingOrder="1"/>
    </xf>
    <xf numFmtId="0" fontId="24" fillId="0" borderId="151" xfId="0" applyFont="1" applyBorder="1" applyAlignment="1">
      <alignment horizontal="left" vertical="center" indent="1" readingOrder="1"/>
    </xf>
    <xf numFmtId="0" fontId="24" fillId="0" borderId="141" xfId="0" applyFont="1" applyBorder="1" applyAlignment="1">
      <alignment horizontal="left" vertical="center" indent="1" readingOrder="1"/>
    </xf>
    <xf numFmtId="0" fontId="33" fillId="0" borderId="44" xfId="0" applyFont="1" applyBorder="1" applyAlignment="1">
      <alignment horizontal="left" vertical="center" indent="1" readingOrder="1"/>
    </xf>
    <xf numFmtId="0" fontId="33" fillId="0" borderId="43" xfId="0" applyFont="1" applyBorder="1" applyAlignment="1">
      <alignment horizontal="left" vertical="center" indent="1" readingOrder="1"/>
    </xf>
    <xf numFmtId="0" fontId="11" fillId="9" borderId="37" xfId="0" applyFont="1" applyFill="1" applyBorder="1" applyAlignment="1">
      <alignment horizontal="left" vertical="center" wrapText="1" indent="1" readingOrder="1"/>
    </xf>
    <xf numFmtId="0" fontId="8" fillId="0" borderId="0" xfId="0" applyFont="1" applyFill="1" applyBorder="1" applyAlignment="1">
      <alignment vertical="center"/>
    </xf>
    <xf numFmtId="174" fontId="8" fillId="0" borderId="0" xfId="0" applyNumberFormat="1" applyFont="1" applyFill="1" applyBorder="1" applyAlignment="1">
      <alignment vertical="center"/>
    </xf>
    <xf numFmtId="173" fontId="24" fillId="5" borderId="84" xfId="0" applyNumberFormat="1" applyFont="1" applyFill="1" applyBorder="1" applyAlignment="1">
      <alignment horizontal="center" vertical="center" wrapText="1"/>
    </xf>
    <xf numFmtId="174" fontId="24" fillId="0" borderId="71" xfId="0" applyNumberFormat="1" applyFont="1" applyFill="1" applyBorder="1" applyAlignment="1">
      <alignment horizontal="center" vertical="center" wrapText="1"/>
    </xf>
    <xf numFmtId="0" fontId="9" fillId="0" borderId="0" xfId="0" applyFont="1" applyAlignment="1">
      <alignment vertical="center"/>
    </xf>
    <xf numFmtId="0" fontId="17" fillId="0" borderId="0" xfId="0" applyFont="1"/>
    <xf numFmtId="0" fontId="16" fillId="0" borderId="0" xfId="0" applyFont="1"/>
    <xf numFmtId="0" fontId="52" fillId="0" borderId="43" xfId="0" applyFont="1" applyBorder="1" applyAlignment="1">
      <alignment horizontal="center" vertical="center"/>
    </xf>
    <xf numFmtId="0" fontId="52" fillId="0" borderId="0" xfId="0" applyFont="1"/>
    <xf numFmtId="0" fontId="52" fillId="0" borderId="43" xfId="0" applyFont="1" applyBorder="1" applyAlignment="1">
      <alignment horizontal="left" vertical="center"/>
    </xf>
    <xf numFmtId="0" fontId="52" fillId="0" borderId="43" xfId="0" applyFont="1" applyFill="1" applyBorder="1" applyAlignment="1">
      <alignment horizontal="center" vertical="center"/>
    </xf>
    <xf numFmtId="0" fontId="54" fillId="0" borderId="0" xfId="0" applyFont="1"/>
    <xf numFmtId="166" fontId="24" fillId="0" borderId="217" xfId="0" applyNumberFormat="1" applyFont="1" applyFill="1" applyBorder="1" applyAlignment="1">
      <alignment horizontal="center" vertical="center" wrapText="1" readingOrder="1"/>
    </xf>
    <xf numFmtId="0" fontId="33" fillId="0" borderId="130" xfId="0" applyFont="1" applyBorder="1" applyAlignment="1">
      <alignment horizontal="left" vertical="center" wrapText="1" readingOrder="1"/>
    </xf>
    <xf numFmtId="165" fontId="33" fillId="0" borderId="220" xfId="0" applyNumberFormat="1" applyFont="1" applyFill="1" applyBorder="1" applyAlignment="1">
      <alignment horizontal="center" vertical="center" wrapText="1" readingOrder="1"/>
    </xf>
    <xf numFmtId="0" fontId="33" fillId="0" borderId="146" xfId="0" applyFont="1" applyBorder="1" applyAlignment="1">
      <alignment horizontal="left" vertical="center" wrapText="1" readingOrder="1"/>
    </xf>
    <xf numFmtId="165" fontId="33" fillId="0" borderId="216" xfId="0" applyNumberFormat="1" applyFont="1" applyFill="1" applyBorder="1" applyAlignment="1">
      <alignment horizontal="center" vertical="center" wrapText="1" readingOrder="1"/>
    </xf>
    <xf numFmtId="166" fontId="24" fillId="0" borderId="211" xfId="0" applyNumberFormat="1" applyFont="1" applyFill="1" applyBorder="1" applyAlignment="1">
      <alignment horizontal="center" vertical="center" wrapText="1" readingOrder="1"/>
    </xf>
    <xf numFmtId="166" fontId="24" fillId="0" borderId="160" xfId="0" applyNumberFormat="1" applyFont="1" applyFill="1" applyBorder="1" applyAlignment="1">
      <alignment horizontal="center" vertical="center" wrapText="1" readingOrder="1"/>
    </xf>
    <xf numFmtId="0" fontId="24" fillId="0" borderId="63" xfId="0" applyFont="1" applyFill="1" applyBorder="1" applyAlignment="1">
      <alignment horizontal="left" vertical="center" wrapText="1" indent="1" readingOrder="1"/>
    </xf>
    <xf numFmtId="0" fontId="24" fillId="0" borderId="146" xfId="0" applyFont="1" applyFill="1" applyBorder="1" applyAlignment="1">
      <alignment horizontal="left" vertical="center" wrapText="1" indent="1" readingOrder="1"/>
    </xf>
    <xf numFmtId="0" fontId="24" fillId="0" borderId="65" xfId="0" applyFont="1" applyFill="1" applyBorder="1" applyAlignment="1">
      <alignment horizontal="left" vertical="center" wrapText="1" indent="1" readingOrder="1"/>
    </xf>
    <xf numFmtId="0" fontId="24" fillId="0" borderId="101" xfId="0" applyFont="1" applyFill="1" applyBorder="1" applyAlignment="1">
      <alignment horizontal="left" vertical="center" wrapText="1" indent="1" readingOrder="1"/>
    </xf>
    <xf numFmtId="166" fontId="24" fillId="0" borderId="85" xfId="0" applyNumberFormat="1" applyFont="1" applyFill="1" applyBorder="1" applyAlignment="1">
      <alignment horizontal="center" vertical="center" wrapText="1" readingOrder="1"/>
    </xf>
    <xf numFmtId="166" fontId="24" fillId="0" borderId="216" xfId="0" applyNumberFormat="1" applyFont="1" applyFill="1" applyBorder="1" applyAlignment="1">
      <alignment horizontal="center" vertical="center" wrapText="1" readingOrder="1"/>
    </xf>
    <xf numFmtId="165" fontId="33" fillId="0" borderId="27" xfId="0" applyNumberFormat="1" applyFont="1" applyFill="1" applyBorder="1" applyAlignment="1">
      <alignment horizontal="center" vertical="center" wrapText="1" readingOrder="1"/>
    </xf>
    <xf numFmtId="166" fontId="24" fillId="0" borderId="73" xfId="0" applyNumberFormat="1" applyFont="1" applyFill="1" applyBorder="1" applyAlignment="1">
      <alignment horizontal="center" vertical="center" wrapText="1" readingOrder="1"/>
    </xf>
    <xf numFmtId="0" fontId="24" fillId="0" borderId="64" xfId="0" applyFont="1" applyFill="1" applyBorder="1" applyAlignment="1">
      <alignment horizontal="left" vertical="center" wrapText="1" indent="2" readingOrder="1"/>
    </xf>
    <xf numFmtId="0" fontId="24" fillId="0" borderId="26" xfId="0" applyFont="1" applyFill="1" applyBorder="1" applyAlignment="1">
      <alignment horizontal="left" vertical="center" wrapText="1" indent="2" readingOrder="1"/>
    </xf>
    <xf numFmtId="166" fontId="24" fillId="0" borderId="220" xfId="0" applyNumberFormat="1" applyFont="1" applyFill="1" applyBorder="1" applyAlignment="1">
      <alignment horizontal="center" vertical="center" wrapText="1" readingOrder="1"/>
    </xf>
    <xf numFmtId="166" fontId="24" fillId="0" borderId="61" xfId="0" applyNumberFormat="1" applyFont="1" applyFill="1" applyBorder="1" applyAlignment="1">
      <alignment horizontal="center" vertical="center" wrapText="1" readingOrder="1"/>
    </xf>
    <xf numFmtId="0" fontId="8" fillId="7" borderId="83" xfId="0" applyFont="1" applyFill="1" applyBorder="1"/>
    <xf numFmtId="166" fontId="24" fillId="0" borderId="73" xfId="0" applyNumberFormat="1" applyFont="1" applyFill="1" applyBorder="1" applyAlignment="1">
      <alignment horizontal="center" vertical="center" wrapText="1" readingOrder="1"/>
    </xf>
    <xf numFmtId="0" fontId="17" fillId="0" borderId="0" xfId="0" applyFont="1" applyAlignment="1">
      <alignment vertical="center"/>
    </xf>
    <xf numFmtId="0" fontId="17" fillId="0" borderId="0" xfId="0" applyFont="1" applyFill="1" applyAlignment="1">
      <alignment vertical="center" wrapText="1" readingOrder="1"/>
    </xf>
    <xf numFmtId="0" fontId="17" fillId="0" borderId="0" xfId="0" applyFont="1" applyAlignment="1">
      <alignment wrapText="1"/>
    </xf>
    <xf numFmtId="0" fontId="24" fillId="0" borderId="73" xfId="0" applyFont="1" applyFill="1" applyBorder="1" applyAlignment="1">
      <alignment horizontal="left" vertical="center" wrapText="1" indent="1" readingOrder="1"/>
    </xf>
    <xf numFmtId="166" fontId="24" fillId="0" borderId="73" xfId="0" quotePrefix="1" applyNumberFormat="1" applyFont="1" applyFill="1" applyBorder="1" applyAlignment="1">
      <alignment horizontal="center" vertical="center" wrapText="1" readingOrder="1"/>
    </xf>
    <xf numFmtId="0" fontId="24" fillId="0" borderId="102" xfId="0" applyFont="1" applyFill="1" applyBorder="1" applyAlignment="1">
      <alignment horizontal="left" vertical="center" wrapText="1" indent="1" readingOrder="1"/>
    </xf>
    <xf numFmtId="166" fontId="24" fillId="0" borderId="102" xfId="0" applyNumberFormat="1" applyFont="1" applyFill="1" applyBorder="1" applyAlignment="1">
      <alignment horizontal="center" vertical="center" wrapText="1" readingOrder="1"/>
    </xf>
    <xf numFmtId="166" fontId="24" fillId="0" borderId="102" xfId="0" quotePrefix="1" applyNumberFormat="1" applyFont="1" applyFill="1" applyBorder="1" applyAlignment="1">
      <alignment horizontal="center" vertical="center" wrapText="1" readingOrder="1"/>
    </xf>
    <xf numFmtId="177" fontId="24" fillId="0" borderId="102" xfId="0" applyNumberFormat="1" applyFont="1" applyFill="1" applyBorder="1" applyAlignment="1">
      <alignment horizontal="center" vertical="center" wrapText="1" readingOrder="1"/>
    </xf>
    <xf numFmtId="0" fontId="8" fillId="0" borderId="0" xfId="0" applyFont="1" applyBorder="1" applyAlignment="1">
      <alignment wrapText="1"/>
    </xf>
    <xf numFmtId="165" fontId="33" fillId="0" borderId="221" xfId="0" applyNumberFormat="1" applyFont="1" applyFill="1" applyBorder="1" applyAlignment="1">
      <alignment horizontal="center" vertical="center" wrapText="1" readingOrder="1"/>
    </xf>
    <xf numFmtId="0" fontId="24" fillId="0" borderId="66" xfId="0" applyFont="1" applyBorder="1" applyAlignment="1">
      <alignment horizontal="left" vertical="center" wrapText="1" readingOrder="1"/>
    </xf>
    <xf numFmtId="166" fontId="24" fillId="0" borderId="68" xfId="0" applyNumberFormat="1" applyFont="1" applyFill="1" applyBorder="1" applyAlignment="1">
      <alignment horizontal="center" vertical="center" wrapText="1" readingOrder="1"/>
    </xf>
    <xf numFmtId="0" fontId="51" fillId="5" borderId="0" xfId="4" applyFont="1" applyFill="1" applyBorder="1" applyAlignment="1">
      <alignment horizontal="center" vertical="center"/>
    </xf>
    <xf numFmtId="0" fontId="1" fillId="0" borderId="0" xfId="8"/>
    <xf numFmtId="0" fontId="57" fillId="0" borderId="0" xfId="8" applyFont="1" applyBorder="1" applyAlignment="1">
      <alignment vertical="center"/>
    </xf>
    <xf numFmtId="0" fontId="57" fillId="0" borderId="0" xfId="8" applyFont="1" applyAlignment="1">
      <alignment vertical="center"/>
    </xf>
    <xf numFmtId="0" fontId="31" fillId="0" borderId="0" xfId="8" applyFont="1" applyAlignment="1">
      <alignment vertical="top"/>
    </xf>
    <xf numFmtId="0" fontId="59" fillId="0" borderId="0" xfId="8" applyFont="1" applyAlignment="1">
      <alignment vertical="top"/>
    </xf>
    <xf numFmtId="0" fontId="56" fillId="0" borderId="0" xfId="8" applyFont="1" applyAlignment="1">
      <alignment vertical="center"/>
    </xf>
    <xf numFmtId="0" fontId="59" fillId="0" borderId="0" xfId="8" applyFont="1" applyFill="1" applyAlignment="1">
      <alignment horizontal="center" vertical="center"/>
    </xf>
    <xf numFmtId="0" fontId="59" fillId="0" borderId="0" xfId="8" applyFont="1" applyAlignment="1">
      <alignment vertical="center"/>
    </xf>
    <xf numFmtId="0" fontId="31" fillId="0" borderId="0" xfId="8" applyFont="1" applyAlignment="1">
      <alignment vertical="center"/>
    </xf>
    <xf numFmtId="0" fontId="58" fillId="0" borderId="26" xfId="8" applyFont="1" applyFill="1" applyBorder="1" applyAlignment="1">
      <alignment horizontal="left" vertical="center" wrapText="1" indent="1" readingOrder="1"/>
    </xf>
    <xf numFmtId="0" fontId="60" fillId="0" borderId="0" xfId="8" applyFont="1" applyFill="1" applyBorder="1" applyAlignment="1">
      <alignment horizontal="center" vertical="center" wrapText="1" readingOrder="1"/>
    </xf>
    <xf numFmtId="165" fontId="58" fillId="0" borderId="224" xfId="8" applyNumberFormat="1" applyFont="1" applyFill="1" applyBorder="1" applyAlignment="1">
      <alignment horizontal="center" vertical="center" wrapText="1" readingOrder="1"/>
    </xf>
    <xf numFmtId="0" fontId="58" fillId="0" borderId="225" xfId="8" applyFont="1" applyFill="1" applyBorder="1" applyAlignment="1">
      <alignment horizontal="center" vertical="center" wrapText="1" readingOrder="1"/>
    </xf>
    <xf numFmtId="0" fontId="58" fillId="4" borderId="226" xfId="8" applyFont="1" applyFill="1" applyBorder="1" applyAlignment="1">
      <alignment horizontal="center" vertical="center" wrapText="1" readingOrder="1"/>
    </xf>
    <xf numFmtId="0" fontId="59" fillId="0" borderId="0" xfId="8" applyFont="1" applyBorder="1" applyAlignment="1">
      <alignment vertical="center"/>
    </xf>
    <xf numFmtId="0" fontId="31" fillId="0" borderId="0" xfId="8" applyFont="1" applyBorder="1" applyAlignment="1">
      <alignment vertical="center"/>
    </xf>
    <xf numFmtId="165" fontId="58" fillId="0" borderId="71" xfId="8" applyNumberFormat="1" applyFont="1" applyFill="1" applyBorder="1" applyAlignment="1">
      <alignment horizontal="left" vertical="center" wrapText="1" indent="1" readingOrder="1"/>
    </xf>
    <xf numFmtId="0" fontId="61" fillId="0" borderId="0" xfId="8" applyFont="1" applyFill="1" applyBorder="1" applyAlignment="1">
      <alignment horizontal="center" vertical="center" readingOrder="1"/>
    </xf>
    <xf numFmtId="165" fontId="58" fillId="0" borderId="161" xfId="8" applyNumberFormat="1" applyFont="1" applyFill="1" applyBorder="1" applyAlignment="1">
      <alignment horizontal="center" vertical="center" wrapText="1" readingOrder="1"/>
    </xf>
    <xf numFmtId="165" fontId="58" fillId="0" borderId="71" xfId="8" applyNumberFormat="1" applyFont="1" applyFill="1" applyBorder="1" applyAlignment="1">
      <alignment horizontal="center" vertical="center" wrapText="1" readingOrder="1"/>
    </xf>
    <xf numFmtId="165" fontId="58" fillId="4" borderId="137" xfId="8" applyNumberFormat="1" applyFont="1" applyFill="1" applyBorder="1" applyAlignment="1">
      <alignment horizontal="center" vertical="center" wrapText="1" readingOrder="1"/>
    </xf>
    <xf numFmtId="0" fontId="31" fillId="0" borderId="90" xfId="8" applyFont="1" applyFill="1" applyBorder="1" applyAlignment="1">
      <alignment horizontal="left" vertical="center" indent="1" readingOrder="1"/>
    </xf>
    <xf numFmtId="0" fontId="59" fillId="0" borderId="0" xfId="8" applyFont="1" applyFill="1" applyBorder="1" applyAlignment="1">
      <alignment horizontal="center" vertical="center" readingOrder="1"/>
    </xf>
    <xf numFmtId="165" fontId="31" fillId="0" borderId="227" xfId="8" applyNumberFormat="1" applyFont="1" applyFill="1" applyBorder="1" applyAlignment="1">
      <alignment horizontal="center" vertical="center" wrapText="1" readingOrder="1"/>
    </xf>
    <xf numFmtId="165" fontId="31" fillId="0" borderId="228" xfId="8" applyNumberFormat="1" applyFont="1" applyFill="1" applyBorder="1" applyAlignment="1">
      <alignment horizontal="center" vertical="center" wrapText="1" readingOrder="1"/>
    </xf>
    <xf numFmtId="165" fontId="31" fillId="4" borderId="229" xfId="8" applyNumberFormat="1" applyFont="1" applyFill="1" applyBorder="1" applyAlignment="1">
      <alignment horizontal="center" vertical="center" wrapText="1" readingOrder="1"/>
    </xf>
    <xf numFmtId="0" fontId="31" fillId="0" borderId="86" xfId="8" applyFont="1" applyFill="1" applyBorder="1" applyAlignment="1">
      <alignment horizontal="left" vertical="center" indent="1" readingOrder="1"/>
    </xf>
    <xf numFmtId="165" fontId="31" fillId="0" borderId="230" xfId="8" applyNumberFormat="1" applyFont="1" applyFill="1" applyBorder="1" applyAlignment="1">
      <alignment horizontal="center" vertical="center" wrapText="1" readingOrder="1"/>
    </xf>
    <xf numFmtId="165" fontId="31" fillId="0" borderId="231" xfId="8" applyNumberFormat="1" applyFont="1" applyFill="1" applyBorder="1" applyAlignment="1">
      <alignment horizontal="center" vertical="center" wrapText="1" readingOrder="1"/>
    </xf>
    <xf numFmtId="165" fontId="31" fillId="4" borderId="232" xfId="8" applyNumberFormat="1" applyFont="1" applyFill="1" applyBorder="1" applyAlignment="1">
      <alignment horizontal="center" vertical="center" wrapText="1" readingOrder="1"/>
    </xf>
    <xf numFmtId="177" fontId="31" fillId="4" borderId="232" xfId="8" applyNumberFormat="1" applyFont="1" applyFill="1" applyBorder="1" applyAlignment="1">
      <alignment horizontal="center" vertical="center" wrapText="1" readingOrder="1"/>
    </xf>
    <xf numFmtId="0" fontId="31" fillId="0" borderId="87" xfId="8" applyFont="1" applyFill="1" applyBorder="1" applyAlignment="1">
      <alignment horizontal="left" vertical="center" indent="1" readingOrder="1"/>
    </xf>
    <xf numFmtId="165" fontId="31" fillId="0" borderId="233" xfId="8" applyNumberFormat="1" applyFont="1" applyFill="1" applyBorder="1" applyAlignment="1">
      <alignment horizontal="center" vertical="center" wrapText="1" readingOrder="1"/>
    </xf>
    <xf numFmtId="165" fontId="31" fillId="0" borderId="234" xfId="8" applyNumberFormat="1" applyFont="1" applyFill="1" applyBorder="1" applyAlignment="1">
      <alignment horizontal="center" vertical="center" wrapText="1" readingOrder="1"/>
    </xf>
    <xf numFmtId="177" fontId="31" fillId="4" borderId="235" xfId="8" applyNumberFormat="1" applyFont="1" applyFill="1" applyBorder="1" applyAlignment="1">
      <alignment horizontal="center" vertical="center" wrapText="1" readingOrder="1"/>
    </xf>
    <xf numFmtId="0" fontId="58" fillId="0" borderId="84" xfId="8" applyFont="1" applyFill="1" applyBorder="1" applyAlignment="1">
      <alignment horizontal="left" vertical="center" indent="1" readingOrder="1"/>
    </xf>
    <xf numFmtId="0" fontId="31" fillId="0" borderId="84" xfId="8" applyFont="1" applyFill="1" applyBorder="1" applyAlignment="1">
      <alignment horizontal="left" vertical="center" indent="1" readingOrder="1"/>
    </xf>
    <xf numFmtId="165" fontId="31" fillId="0" borderId="236" xfId="8" applyNumberFormat="1" applyFont="1" applyFill="1" applyBorder="1" applyAlignment="1">
      <alignment horizontal="center" vertical="center" wrapText="1" readingOrder="1"/>
    </xf>
    <xf numFmtId="165" fontId="31" fillId="0" borderId="237" xfId="8" applyNumberFormat="1" applyFont="1" applyFill="1" applyBorder="1" applyAlignment="1">
      <alignment horizontal="center" vertical="center" wrapText="1" readingOrder="1"/>
    </xf>
    <xf numFmtId="165" fontId="31" fillId="4" borderId="238" xfId="8" applyNumberFormat="1" applyFont="1" applyFill="1" applyBorder="1" applyAlignment="1">
      <alignment horizontal="center" vertical="center" wrapText="1" readingOrder="1"/>
    </xf>
    <xf numFmtId="0" fontId="62" fillId="0" borderId="0" xfId="8" applyFont="1" applyAlignment="1">
      <alignment vertical="center"/>
    </xf>
    <xf numFmtId="0" fontId="59" fillId="0" borderId="0" xfId="8" applyFont="1" applyAlignment="1">
      <alignment horizontal="center" vertical="center"/>
    </xf>
    <xf numFmtId="0" fontId="59" fillId="0" borderId="0" xfId="8" applyFont="1" applyAlignment="1">
      <alignment horizontal="left" vertical="top" wrapText="1"/>
    </xf>
    <xf numFmtId="165" fontId="58" fillId="0" borderId="0" xfId="8" applyNumberFormat="1" applyFont="1" applyFill="1" applyBorder="1" applyAlignment="1">
      <alignment horizontal="center" vertical="center" wrapText="1" readingOrder="1"/>
    </xf>
    <xf numFmtId="0" fontId="64" fillId="0" borderId="0" xfId="8" applyFont="1" applyAlignment="1">
      <alignment horizontal="center" vertical="center" wrapText="1"/>
    </xf>
    <xf numFmtId="0" fontId="31" fillId="0" borderId="0" xfId="8" applyFont="1" applyAlignment="1">
      <alignment vertical="center" wrapText="1"/>
    </xf>
    <xf numFmtId="166" fontId="31" fillId="0" borderId="0" xfId="8" applyNumberFormat="1" applyFont="1" applyAlignment="1">
      <alignment vertical="center"/>
    </xf>
    <xf numFmtId="0" fontId="8" fillId="0" borderId="0" xfId="8" quotePrefix="1" applyFont="1" applyAlignment="1">
      <alignment vertical="center"/>
    </xf>
    <xf numFmtId="0" fontId="8" fillId="0" borderId="0" xfId="8" quotePrefix="1" applyFont="1" applyAlignment="1">
      <alignment horizontal="left" vertical="center"/>
    </xf>
    <xf numFmtId="0" fontId="1" fillId="0" borderId="0" xfId="8" applyAlignment="1">
      <alignment horizontal="center"/>
    </xf>
    <xf numFmtId="0" fontId="55" fillId="9" borderId="0" xfId="8" applyFont="1" applyFill="1" applyBorder="1" applyAlignment="1">
      <alignment horizontal="center" vertical="center"/>
    </xf>
    <xf numFmtId="0" fontId="58" fillId="0" borderId="0" xfId="8" applyFont="1" applyFill="1" applyBorder="1" applyAlignment="1">
      <alignment horizontal="center" vertical="center" wrapText="1" readingOrder="1"/>
    </xf>
    <xf numFmtId="166" fontId="58" fillId="0" borderId="96" xfId="8" applyNumberFormat="1" applyFont="1" applyFill="1" applyBorder="1" applyAlignment="1">
      <alignment horizontal="center" vertical="center" wrapText="1" readingOrder="1"/>
    </xf>
    <xf numFmtId="166" fontId="31" fillId="0" borderId="242" xfId="8" applyNumberFormat="1" applyFont="1" applyFill="1" applyBorder="1" applyAlignment="1">
      <alignment horizontal="center" vertical="center" wrapText="1" readingOrder="1"/>
    </xf>
    <xf numFmtId="166" fontId="31" fillId="0" borderId="240" xfId="8" applyNumberFormat="1" applyFont="1" applyFill="1" applyBorder="1" applyAlignment="1">
      <alignment horizontal="center" vertical="center" wrapText="1" readingOrder="1"/>
    </xf>
    <xf numFmtId="166" fontId="31" fillId="0" borderId="243" xfId="8" applyNumberFormat="1" applyFont="1" applyFill="1" applyBorder="1" applyAlignment="1">
      <alignment horizontal="center" vertical="center" wrapText="1" readingOrder="1"/>
    </xf>
    <xf numFmtId="0" fontId="31" fillId="0" borderId="244" xfId="8" applyFont="1" applyFill="1" applyBorder="1" applyAlignment="1">
      <alignment horizontal="left" vertical="center" indent="1" readingOrder="1"/>
    </xf>
    <xf numFmtId="166" fontId="31" fillId="0" borderId="0" xfId="8" applyNumberFormat="1" applyFont="1" applyFill="1" applyBorder="1" applyAlignment="1">
      <alignment horizontal="center" vertical="center" wrapText="1" readingOrder="1"/>
    </xf>
    <xf numFmtId="0" fontId="58" fillId="0" borderId="226" xfId="8" applyFont="1" applyFill="1" applyBorder="1" applyAlignment="1">
      <alignment horizontal="center" vertical="center" wrapText="1" readingOrder="1"/>
    </xf>
    <xf numFmtId="166" fontId="58" fillId="0" borderId="137" xfId="8" applyNumberFormat="1" applyFont="1" applyFill="1" applyBorder="1" applyAlignment="1">
      <alignment horizontal="center" vertical="center" wrapText="1" readingOrder="1"/>
    </xf>
    <xf numFmtId="0" fontId="1" fillId="0" borderId="0" xfId="8" quotePrefix="1" applyAlignment="1">
      <alignment horizontal="left" vertical="center"/>
    </xf>
    <xf numFmtId="166" fontId="31" fillId="0" borderId="162" xfId="8" applyNumberFormat="1" applyFont="1" applyFill="1" applyBorder="1" applyAlignment="1">
      <alignment horizontal="center" vertical="center" wrapText="1" readingOrder="1"/>
    </xf>
    <xf numFmtId="166" fontId="31" fillId="0" borderId="244" xfId="8" applyNumberFormat="1" applyFont="1" applyFill="1" applyBorder="1" applyAlignment="1">
      <alignment horizontal="center" vertical="center" wrapText="1" readingOrder="1"/>
    </xf>
    <xf numFmtId="0" fontId="31" fillId="0" borderId="0" xfId="8" applyFont="1" applyAlignment="1">
      <alignment horizontal="center" vertical="center"/>
    </xf>
    <xf numFmtId="0" fontId="59" fillId="0" borderId="0" xfId="8" quotePrefix="1" applyFont="1" applyAlignment="1">
      <alignment vertical="center"/>
    </xf>
    <xf numFmtId="0" fontId="31" fillId="0" borderId="0" xfId="8" applyFont="1"/>
    <xf numFmtId="0" fontId="58" fillId="0" borderId="245" xfId="8" applyFont="1" applyFill="1" applyBorder="1" applyAlignment="1">
      <alignment horizontal="center" vertical="center" wrapText="1" readingOrder="1"/>
    </xf>
    <xf numFmtId="166" fontId="1" fillId="0" borderId="0" xfId="8" applyNumberFormat="1"/>
    <xf numFmtId="0" fontId="59" fillId="0" borderId="0" xfId="8" applyFont="1"/>
    <xf numFmtId="166" fontId="58" fillId="0" borderId="245" xfId="8" applyNumberFormat="1" applyFont="1" applyFill="1" applyBorder="1" applyAlignment="1">
      <alignment horizontal="center" vertical="center" wrapText="1" readingOrder="1"/>
    </xf>
    <xf numFmtId="0" fontId="58" fillId="0" borderId="0" xfId="8" applyFont="1"/>
    <xf numFmtId="166" fontId="33" fillId="0" borderId="67" xfId="0" applyNumberFormat="1" applyFont="1" applyFill="1" applyBorder="1" applyAlignment="1">
      <alignment horizontal="center" vertical="center" wrapText="1"/>
    </xf>
    <xf numFmtId="185" fontId="8" fillId="0" borderId="0" xfId="0" applyNumberFormat="1" applyFont="1"/>
    <xf numFmtId="186" fontId="8" fillId="0" borderId="0" xfId="0" applyNumberFormat="1" applyFont="1"/>
    <xf numFmtId="170" fontId="8" fillId="0" borderId="0" xfId="0" applyNumberFormat="1" applyFont="1"/>
    <xf numFmtId="0" fontId="51" fillId="0" borderId="151" xfId="4" applyFont="1" applyBorder="1" applyAlignment="1">
      <alignment horizontal="center" vertical="center"/>
    </xf>
    <xf numFmtId="0" fontId="24" fillId="0" borderId="151" xfId="0" applyFont="1" applyBorder="1" applyAlignment="1">
      <alignment horizontal="center" vertical="center"/>
    </xf>
    <xf numFmtId="0" fontId="51" fillId="0" borderId="0" xfId="4" applyFont="1" applyBorder="1" applyAlignment="1">
      <alignment horizontal="center" vertical="center"/>
    </xf>
    <xf numFmtId="0" fontId="24" fillId="0" borderId="0" xfId="0" applyFont="1" applyBorder="1" applyAlignment="1">
      <alignment horizontal="center" vertical="center"/>
    </xf>
    <xf numFmtId="0" fontId="51" fillId="0" borderId="143" xfId="4" applyFont="1" applyBorder="1" applyAlignment="1">
      <alignment horizontal="center" vertical="center"/>
    </xf>
    <xf numFmtId="0" fontId="24" fillId="0" borderId="143" xfId="0" applyFont="1" applyBorder="1" applyAlignment="1">
      <alignment horizontal="center" vertical="center"/>
    </xf>
    <xf numFmtId="0" fontId="31" fillId="0" borderId="0" xfId="0" applyFont="1" applyAlignment="1">
      <alignment vertical="center"/>
    </xf>
    <xf numFmtId="0" fontId="58" fillId="0" borderId="0" xfId="0" applyFont="1" applyAlignment="1">
      <alignment horizontal="left" vertical="center" indent="1"/>
    </xf>
    <xf numFmtId="0" fontId="59" fillId="0" borderId="0" xfId="0" applyFont="1" applyAlignment="1">
      <alignment horizontal="center" vertical="center"/>
    </xf>
    <xf numFmtId="165" fontId="58" fillId="0" borderId="0" xfId="0" applyNumberFormat="1" applyFont="1" applyAlignment="1">
      <alignment wrapText="1" readingOrder="1"/>
    </xf>
    <xf numFmtId="0" fontId="58" fillId="0" borderId="130" xfId="0" applyFont="1" applyBorder="1" applyAlignment="1">
      <alignment horizontal="left" vertical="center" wrapText="1" indent="1" readingOrder="1"/>
    </xf>
    <xf numFmtId="0" fontId="60" fillId="0" borderId="26" xfId="0" applyFont="1" applyBorder="1" applyAlignment="1">
      <alignment horizontal="center" vertical="center" readingOrder="1"/>
    </xf>
    <xf numFmtId="165" fontId="55" fillId="9" borderId="115" xfId="0" applyNumberFormat="1" applyFont="1" applyFill="1" applyBorder="1" applyAlignment="1">
      <alignment horizontal="center" vertical="center" wrapText="1" readingOrder="1"/>
    </xf>
    <xf numFmtId="0" fontId="55" fillId="10" borderId="247" xfId="0" applyFont="1" applyFill="1" applyBorder="1" applyAlignment="1">
      <alignment horizontal="center" vertical="center" wrapText="1" readingOrder="1"/>
    </xf>
    <xf numFmtId="0" fontId="31" fillId="0" borderId="46" xfId="0" applyFont="1" applyBorder="1" applyAlignment="1">
      <alignment horizontal="left" vertical="center" indent="1" readingOrder="1"/>
    </xf>
    <xf numFmtId="0" fontId="59" fillId="0" borderId="0" xfId="0" applyFont="1" applyAlignment="1">
      <alignment horizontal="center" vertical="center" readingOrder="1"/>
    </xf>
    <xf numFmtId="0" fontId="31" fillId="0" borderId="86" xfId="0" applyFont="1" applyBorder="1" applyAlignment="1">
      <alignment horizontal="left" vertical="center" indent="1" readingOrder="1"/>
    </xf>
    <xf numFmtId="0" fontId="31" fillId="0" borderId="87" xfId="0" applyFont="1" applyBorder="1" applyAlignment="1">
      <alignment horizontal="left" vertical="center" indent="1" readingOrder="1"/>
    </xf>
    <xf numFmtId="0" fontId="58" fillId="0" borderId="249" xfId="0" applyFont="1" applyBorder="1" applyAlignment="1">
      <alignment horizontal="left" vertical="center" indent="1" readingOrder="1"/>
    </xf>
    <xf numFmtId="0" fontId="61" fillId="0" borderId="0" xfId="0" applyFont="1" applyAlignment="1">
      <alignment horizontal="center" vertical="center" readingOrder="1"/>
    </xf>
    <xf numFmtId="165" fontId="58" fillId="0" borderId="71" xfId="0" applyNumberFormat="1" applyFont="1" applyBorder="1" applyAlignment="1">
      <alignment horizontal="center" vertical="center" wrapText="1" readingOrder="1"/>
    </xf>
    <xf numFmtId="0" fontId="31" fillId="0" borderId="90" xfId="0" applyFont="1" applyBorder="1" applyAlignment="1">
      <alignment horizontal="left" vertical="center" indent="1" readingOrder="1"/>
    </xf>
    <xf numFmtId="0" fontId="58" fillId="0" borderId="84" xfId="0" applyFont="1" applyBorder="1" applyAlignment="1">
      <alignment horizontal="left" vertical="center" indent="1" readingOrder="1"/>
    </xf>
    <xf numFmtId="0" fontId="31" fillId="0" borderId="84" xfId="0" applyFont="1" applyBorder="1" applyAlignment="1">
      <alignment horizontal="left" vertical="center" indent="1" readingOrder="1"/>
    </xf>
    <xf numFmtId="165" fontId="31" fillId="0" borderId="237" xfId="0" applyNumberFormat="1" applyFont="1" applyBorder="1" applyAlignment="1">
      <alignment horizontal="center" vertical="center" wrapText="1" readingOrder="1"/>
    </xf>
    <xf numFmtId="0" fontId="62" fillId="0" borderId="0" xfId="0" applyFont="1" applyAlignment="1">
      <alignment vertical="center"/>
    </xf>
    <xf numFmtId="0" fontId="59" fillId="0" borderId="0" xfId="0" applyFont="1"/>
    <xf numFmtId="0" fontId="59" fillId="0" borderId="0" xfId="0" quotePrefix="1" applyFont="1" applyAlignment="1">
      <alignment vertical="center"/>
    </xf>
    <xf numFmtId="0" fontId="65" fillId="0" borderId="0" xfId="0" applyFont="1" applyAlignment="1">
      <alignment horizontal="left" vertical="center"/>
    </xf>
    <xf numFmtId="0" fontId="25" fillId="0" borderId="0" xfId="0" applyFont="1" applyAlignment="1">
      <alignment vertical="center"/>
    </xf>
    <xf numFmtId="0" fontId="66" fillId="0" borderId="252" xfId="0" applyFont="1" applyBorder="1" applyAlignment="1">
      <alignment horizontal="left" vertical="center" wrapText="1" indent="1" readingOrder="1"/>
    </xf>
    <xf numFmtId="0" fontId="24" fillId="0" borderId="16" xfId="0" applyFont="1" applyBorder="1" applyAlignment="1">
      <alignment horizontal="left" vertical="center" wrapText="1" indent="1" readingOrder="1"/>
    </xf>
    <xf numFmtId="0" fontId="24" fillId="0" borderId="11" xfId="0" applyFont="1" applyBorder="1" applyAlignment="1">
      <alignment horizontal="left" vertical="center" wrapText="1" indent="1" readingOrder="1"/>
    </xf>
    <xf numFmtId="0" fontId="24" fillId="0" borderId="15" xfId="0" applyFont="1" applyBorder="1" applyAlignment="1">
      <alignment horizontal="left" vertical="center" wrapText="1" indent="1" readingOrder="1"/>
    </xf>
    <xf numFmtId="0" fontId="67" fillId="0" borderId="41" xfId="0" applyFont="1" applyBorder="1" applyAlignment="1">
      <alignment horizontal="left" vertical="center" wrapText="1" indent="1" readingOrder="1"/>
    </xf>
    <xf numFmtId="0" fontId="24" fillId="7" borderId="67" xfId="0" applyFont="1" applyFill="1" applyBorder="1" applyAlignment="1">
      <alignment horizontal="left" vertical="center" wrapText="1" indent="1" readingOrder="1"/>
    </xf>
    <xf numFmtId="0" fontId="24" fillId="0" borderId="45" xfId="0" applyFont="1" applyBorder="1" applyAlignment="1">
      <alignment horizontal="left" vertical="center" wrapText="1" indent="1" readingOrder="1"/>
    </xf>
    <xf numFmtId="0" fontId="31" fillId="0" borderId="0" xfId="0" applyFont="1" applyAlignment="1">
      <alignment vertical="center" wrapText="1"/>
    </xf>
    <xf numFmtId="165" fontId="31" fillId="0" borderId="250" xfId="0" applyNumberFormat="1" applyFont="1" applyFill="1" applyBorder="1" applyAlignment="1">
      <alignment horizontal="center" vertical="center" wrapText="1" readingOrder="1"/>
    </xf>
    <xf numFmtId="165" fontId="31" fillId="0" borderId="248" xfId="0" applyNumberFormat="1" applyFont="1" applyFill="1" applyBorder="1" applyAlignment="1">
      <alignment horizontal="center" vertical="center" wrapText="1" readingOrder="1"/>
    </xf>
    <xf numFmtId="165" fontId="31" fillId="0" borderId="251" xfId="0" applyNumberFormat="1" applyFont="1" applyFill="1" applyBorder="1" applyAlignment="1">
      <alignment horizontal="center" vertical="center" wrapText="1" readingOrder="1"/>
    </xf>
    <xf numFmtId="165" fontId="31" fillId="0" borderId="231" xfId="0" applyNumberFormat="1" applyFont="1" applyFill="1" applyBorder="1" applyAlignment="1">
      <alignment horizontal="center" vertical="center" wrapText="1" readingOrder="1"/>
    </xf>
    <xf numFmtId="165" fontId="58" fillId="0" borderId="71" xfId="0" applyNumberFormat="1" applyFont="1" applyFill="1" applyBorder="1" applyAlignment="1">
      <alignment horizontal="center" vertical="center" wrapText="1" readingOrder="1"/>
    </xf>
    <xf numFmtId="165" fontId="31" fillId="0" borderId="228" xfId="0" applyNumberFormat="1" applyFont="1" applyFill="1" applyBorder="1" applyAlignment="1">
      <alignment horizontal="center" vertical="center" wrapText="1" readingOrder="1"/>
    </xf>
    <xf numFmtId="165" fontId="31" fillId="0" borderId="234" xfId="0" applyNumberFormat="1" applyFont="1" applyFill="1" applyBorder="1" applyAlignment="1">
      <alignment horizontal="center" vertical="center" wrapText="1" readingOrder="1"/>
    </xf>
    <xf numFmtId="165" fontId="31" fillId="0" borderId="237" xfId="0" applyNumberFormat="1" applyFont="1" applyFill="1" applyBorder="1" applyAlignment="1">
      <alignment horizontal="center" vertical="center" wrapText="1" readingOrder="1"/>
    </xf>
    <xf numFmtId="0" fontId="31" fillId="0" borderId="0" xfId="0" applyFont="1"/>
    <xf numFmtId="0" fontId="58" fillId="0" borderId="26" xfId="8" applyFont="1" applyBorder="1" applyAlignment="1">
      <alignment horizontal="left" vertical="center" wrapText="1" indent="1" readingOrder="1"/>
    </xf>
    <xf numFmtId="0" fontId="60" fillId="0" borderId="0" xfId="8" applyFont="1" applyAlignment="1">
      <alignment horizontal="center" vertical="center" wrapText="1" readingOrder="1"/>
    </xf>
    <xf numFmtId="165" fontId="58" fillId="0" borderId="71" xfId="8" applyNumberFormat="1" applyFont="1" applyBorder="1" applyAlignment="1">
      <alignment horizontal="left" vertical="center" indent="1" readingOrder="1"/>
    </xf>
    <xf numFmtId="0" fontId="31" fillId="0" borderId="86" xfId="8" applyFont="1" applyBorder="1" applyAlignment="1">
      <alignment horizontal="left" vertical="center" indent="1" readingOrder="1"/>
    </xf>
    <xf numFmtId="165" fontId="58" fillId="0" borderId="71" xfId="8" applyNumberFormat="1" applyFont="1" applyBorder="1" applyAlignment="1">
      <alignment horizontal="left" vertical="center" wrapText="1" indent="1" readingOrder="1"/>
    </xf>
    <xf numFmtId="0" fontId="31" fillId="0" borderId="244" xfId="8" applyFont="1" applyBorder="1" applyAlignment="1">
      <alignment horizontal="left" vertical="center" indent="1" readingOrder="1"/>
    </xf>
    <xf numFmtId="0" fontId="56" fillId="0" borderId="0" xfId="0" applyFont="1"/>
    <xf numFmtId="0" fontId="58" fillId="0" borderId="143" xfId="0" applyFont="1" applyBorder="1" applyAlignment="1">
      <alignment wrapText="1"/>
    </xf>
    <xf numFmtId="0" fontId="24" fillId="0" borderId="64" xfId="0" applyFont="1" applyBorder="1" applyAlignment="1">
      <alignment horizontal="left" vertical="center" wrapText="1" indent="1" readingOrder="1"/>
    </xf>
    <xf numFmtId="0" fontId="24" fillId="0" borderId="66" xfId="0" applyFont="1" applyBorder="1" applyAlignment="1">
      <alignment horizontal="left" vertical="center" wrapText="1" indent="1" readingOrder="1"/>
    </xf>
    <xf numFmtId="0" fontId="69" fillId="0" borderId="0" xfId="0" applyFont="1" applyAlignment="1">
      <alignment vertical="center"/>
    </xf>
    <xf numFmtId="0" fontId="70" fillId="0" borderId="0" xfId="0" applyFont="1"/>
    <xf numFmtId="0" fontId="71" fillId="9" borderId="100" xfId="0" applyFont="1" applyFill="1" applyBorder="1" applyAlignment="1">
      <alignment horizontal="center" vertical="center" wrapText="1" readingOrder="1"/>
    </xf>
    <xf numFmtId="0" fontId="71" fillId="10" borderId="100" xfId="0" applyFont="1" applyFill="1" applyBorder="1" applyAlignment="1">
      <alignment horizontal="center" vertical="center" wrapText="1" readingOrder="1"/>
    </xf>
    <xf numFmtId="0" fontId="67" fillId="0" borderId="98" xfId="0" applyFont="1" applyBorder="1" applyAlignment="1">
      <alignment horizontal="left" vertical="center" wrapText="1" readingOrder="1"/>
    </xf>
    <xf numFmtId="0" fontId="67" fillId="0" borderId="63" xfId="0" applyFont="1" applyBorder="1" applyAlignment="1">
      <alignment horizontal="left" vertical="center" wrapText="1" readingOrder="1"/>
    </xf>
    <xf numFmtId="0" fontId="74" fillId="0" borderId="0" xfId="0" applyFont="1" applyAlignment="1">
      <alignment horizontal="center" vertical="center"/>
    </xf>
    <xf numFmtId="166" fontId="67" fillId="0" borderId="85" xfId="0" applyNumberFormat="1" applyFont="1" applyFill="1" applyBorder="1" applyAlignment="1">
      <alignment horizontal="center" vertical="center" wrapText="1" readingOrder="1"/>
    </xf>
    <xf numFmtId="165" fontId="67" fillId="0" borderId="27" xfId="0" applyNumberFormat="1" applyFont="1" applyFill="1" applyBorder="1" applyAlignment="1">
      <alignment horizontal="center" vertical="center" wrapText="1" readingOrder="1"/>
    </xf>
    <xf numFmtId="9" fontId="67" fillId="0" borderId="85" xfId="0" applyNumberFormat="1" applyFont="1" applyFill="1" applyBorder="1" applyAlignment="1">
      <alignment horizontal="center" vertical="center" wrapText="1" readingOrder="1"/>
    </xf>
    <xf numFmtId="0" fontId="75" fillId="0" borderId="0" xfId="0" applyFont="1"/>
    <xf numFmtId="0" fontId="67" fillId="0" borderId="63" xfId="0" applyFont="1" applyFill="1" applyBorder="1" applyAlignment="1">
      <alignment horizontal="left" vertical="center" wrapText="1" readingOrder="1"/>
    </xf>
    <xf numFmtId="0" fontId="74" fillId="0" borderId="0" xfId="0" applyFont="1" applyFill="1" applyAlignment="1">
      <alignment horizontal="center" vertical="center"/>
    </xf>
    <xf numFmtId="0" fontId="71" fillId="9" borderId="62" xfId="0" applyFont="1" applyFill="1" applyBorder="1" applyAlignment="1">
      <alignment horizontal="center" vertical="center" wrapText="1" readingOrder="1"/>
    </xf>
    <xf numFmtId="0" fontId="71" fillId="10" borderId="62" xfId="0" applyFont="1" applyFill="1" applyBorder="1" applyAlignment="1">
      <alignment horizontal="center" vertical="center" wrapText="1" readingOrder="1"/>
    </xf>
    <xf numFmtId="166" fontId="31" fillId="0" borderId="240" xfId="8" applyNumberFormat="1" applyFont="1" applyFill="1" applyBorder="1" applyAlignment="1">
      <alignment horizontal="center" vertical="center" wrapText="1" readingOrder="1"/>
    </xf>
    <xf numFmtId="166" fontId="58" fillId="0" borderId="96" xfId="8" applyNumberFormat="1" applyFont="1" applyFill="1" applyBorder="1" applyAlignment="1">
      <alignment horizontal="center" vertical="center" wrapText="1" readingOrder="1"/>
    </xf>
    <xf numFmtId="0" fontId="76" fillId="0" borderId="0" xfId="4" applyFont="1" applyAlignment="1">
      <alignment vertical="center"/>
    </xf>
    <xf numFmtId="165" fontId="24" fillId="0" borderId="253" xfId="0" applyNumberFormat="1" applyFont="1" applyFill="1" applyBorder="1" applyAlignment="1">
      <alignment horizontal="center" vertical="center" wrapText="1" readingOrder="1"/>
    </xf>
    <xf numFmtId="165" fontId="24" fillId="0" borderId="11" xfId="0" applyNumberFormat="1" applyFont="1" applyFill="1" applyBorder="1" applyAlignment="1">
      <alignment horizontal="center" vertical="center" wrapText="1" readingOrder="1"/>
    </xf>
    <xf numFmtId="165" fontId="24" fillId="0" borderId="15" xfId="0" applyNumberFormat="1" applyFont="1" applyFill="1" applyBorder="1" applyAlignment="1">
      <alignment horizontal="center" vertical="center" wrapText="1" readingOrder="1"/>
    </xf>
    <xf numFmtId="165" fontId="67" fillId="0" borderId="41" xfId="0" applyNumberFormat="1" applyFont="1" applyFill="1" applyBorder="1" applyAlignment="1">
      <alignment horizontal="center" vertical="center" wrapText="1" readingOrder="1"/>
    </xf>
    <xf numFmtId="165" fontId="24" fillId="0" borderId="16" xfId="0" applyNumberFormat="1" applyFont="1" applyFill="1" applyBorder="1" applyAlignment="1">
      <alignment horizontal="center" vertical="center" wrapText="1" readingOrder="1"/>
    </xf>
    <xf numFmtId="166" fontId="67" fillId="0" borderId="41" xfId="0" applyNumberFormat="1" applyFont="1" applyFill="1" applyBorder="1" applyAlignment="1">
      <alignment horizontal="center" vertical="center" wrapText="1" readingOrder="1"/>
    </xf>
    <xf numFmtId="166" fontId="33" fillId="0" borderId="85" xfId="0" applyNumberFormat="1" applyFont="1" applyFill="1" applyBorder="1" applyAlignment="1">
      <alignment horizontal="center" vertical="center" wrapText="1" readingOrder="1"/>
    </xf>
    <xf numFmtId="0" fontId="58" fillId="0" borderId="0" xfId="0" applyFont="1"/>
    <xf numFmtId="0" fontId="31" fillId="0" borderId="242" xfId="0" applyFont="1" applyBorder="1"/>
    <xf numFmtId="0" fontId="31" fillId="0" borderId="240" xfId="0" applyFont="1" applyBorder="1"/>
    <xf numFmtId="0" fontId="58" fillId="0" borderId="240" xfId="0" applyFont="1" applyBorder="1"/>
    <xf numFmtId="0" fontId="31" fillId="0" borderId="240" xfId="0" applyFont="1" applyBorder="1" applyAlignment="1">
      <alignment horizontal="left" indent="1"/>
    </xf>
    <xf numFmtId="0" fontId="31" fillId="0" borderId="243" xfId="0" applyFont="1" applyBorder="1"/>
    <xf numFmtId="0" fontId="25" fillId="0" borderId="0" xfId="0" applyFont="1" applyAlignment="1">
      <alignment horizontal="right"/>
    </xf>
    <xf numFmtId="0" fontId="31" fillId="0" borderId="0" xfId="0" applyFont="1" applyAlignment="1">
      <alignment horizontal="right"/>
    </xf>
    <xf numFmtId="165" fontId="31" fillId="0" borderId="0" xfId="0" applyNumberFormat="1" applyFont="1" applyAlignment="1">
      <alignment horizontal="right"/>
    </xf>
    <xf numFmtId="165" fontId="31" fillId="0" borderId="240" xfId="0" applyNumberFormat="1" applyFont="1" applyBorder="1" applyAlignment="1">
      <alignment horizontal="right"/>
    </xf>
    <xf numFmtId="165" fontId="58" fillId="0" borderId="240" xfId="0" applyNumberFormat="1" applyFont="1" applyBorder="1" applyAlignment="1">
      <alignment horizontal="right"/>
    </xf>
    <xf numFmtId="165" fontId="31" fillId="0" borderId="242" xfId="0" applyNumberFormat="1" applyFont="1" applyBorder="1" applyAlignment="1">
      <alignment horizontal="right"/>
    </xf>
    <xf numFmtId="165" fontId="58" fillId="0" borderId="0" xfId="0" applyNumberFormat="1" applyFont="1" applyAlignment="1">
      <alignment horizontal="right"/>
    </xf>
    <xf numFmtId="0" fontId="31" fillId="0" borderId="240" xfId="0" applyFont="1" applyBorder="1" applyAlignment="1">
      <alignment horizontal="right"/>
    </xf>
    <xf numFmtId="165" fontId="55" fillId="9" borderId="254" xfId="0" applyNumberFormat="1" applyFont="1" applyFill="1" applyBorder="1" applyAlignment="1">
      <alignment horizontal="center" vertical="center" wrapText="1"/>
    </xf>
    <xf numFmtId="165" fontId="55" fillId="10" borderId="115" xfId="0" applyNumberFormat="1" applyFont="1" applyFill="1" applyBorder="1" applyAlignment="1">
      <alignment horizontal="center" vertical="center" wrapText="1"/>
    </xf>
    <xf numFmtId="165" fontId="58" fillId="0" borderId="243" xfId="0" applyNumberFormat="1" applyFont="1" applyBorder="1" applyAlignment="1">
      <alignment horizontal="right"/>
    </xf>
    <xf numFmtId="0" fontId="58" fillId="0" borderId="96" xfId="0" applyFont="1" applyBorder="1"/>
    <xf numFmtId="165" fontId="58" fillId="0" borderId="96" xfId="0" applyNumberFormat="1" applyFont="1" applyBorder="1" applyAlignment="1">
      <alignment horizontal="right"/>
    </xf>
    <xf numFmtId="0" fontId="31" fillId="0" borderId="96" xfId="0" applyFont="1" applyBorder="1" applyAlignment="1">
      <alignment horizontal="right"/>
    </xf>
    <xf numFmtId="0" fontId="58" fillId="0" borderId="96" xfId="0" applyFont="1" applyBorder="1" applyAlignment="1">
      <alignment horizontal="right"/>
    </xf>
    <xf numFmtId="165" fontId="55" fillId="9" borderId="254" xfId="0" quotePrefix="1" applyNumberFormat="1" applyFont="1" applyFill="1" applyBorder="1" applyAlignment="1">
      <alignment horizontal="center" vertical="center" wrapText="1"/>
    </xf>
    <xf numFmtId="165" fontId="55" fillId="10" borderId="221" xfId="0" quotePrefix="1" applyNumberFormat="1" applyFont="1" applyFill="1" applyBorder="1" applyAlignment="1">
      <alignment horizontal="center" vertical="center" wrapText="1"/>
    </xf>
    <xf numFmtId="0" fontId="77" fillId="0" borderId="0" xfId="0" applyFont="1" applyAlignment="1">
      <alignment horizontal="center" vertical="center"/>
    </xf>
    <xf numFmtId="0" fontId="0" fillId="0" borderId="0" xfId="0" applyAlignment="1"/>
    <xf numFmtId="165" fontId="58" fillId="0" borderId="96" xfId="8" applyNumberFormat="1" applyFont="1" applyFill="1" applyBorder="1" applyAlignment="1">
      <alignment horizontal="center" vertical="center" wrapText="1" readingOrder="1"/>
    </xf>
    <xf numFmtId="165" fontId="31" fillId="0" borderId="240" xfId="8" applyNumberFormat="1" applyFont="1" applyFill="1" applyBorder="1" applyAlignment="1">
      <alignment horizontal="center" vertical="center" wrapText="1" readingOrder="1"/>
    </xf>
    <xf numFmtId="0" fontId="55" fillId="10" borderId="222" xfId="0" applyFont="1" applyFill="1" applyBorder="1" applyAlignment="1">
      <alignment horizontal="center" vertical="center" textRotation="90" wrapText="1"/>
    </xf>
    <xf numFmtId="0" fontId="55" fillId="10" borderId="223" xfId="0" applyFont="1" applyFill="1" applyBorder="1" applyAlignment="1">
      <alignment horizontal="center" vertical="center" textRotation="90" wrapText="1"/>
    </xf>
    <xf numFmtId="0" fontId="55" fillId="10" borderId="246" xfId="0" applyFont="1" applyFill="1" applyBorder="1" applyAlignment="1">
      <alignment horizontal="center" vertical="center" textRotation="90" wrapText="1"/>
    </xf>
    <xf numFmtId="0" fontId="55" fillId="18" borderId="222" xfId="0" applyFont="1" applyFill="1" applyBorder="1" applyAlignment="1">
      <alignment horizontal="center" vertical="center" textRotation="90" wrapText="1"/>
    </xf>
    <xf numFmtId="0" fontId="55" fillId="18" borderId="223" xfId="0" applyFont="1" applyFill="1" applyBorder="1" applyAlignment="1">
      <alignment horizontal="center" vertical="center" textRotation="90" wrapText="1"/>
    </xf>
    <xf numFmtId="0" fontId="55" fillId="18" borderId="246" xfId="0" applyFont="1" applyFill="1" applyBorder="1" applyAlignment="1">
      <alignment horizontal="center" vertical="center" textRotation="90" wrapText="1"/>
    </xf>
    <xf numFmtId="0" fontId="53" fillId="9" borderId="148" xfId="0" applyFont="1" applyFill="1" applyBorder="1" applyAlignment="1">
      <alignment horizontal="center" vertical="center" textRotation="90" wrapText="1"/>
    </xf>
    <xf numFmtId="0" fontId="53" fillId="9" borderId="149" xfId="0" applyFont="1" applyFill="1" applyBorder="1" applyAlignment="1">
      <alignment horizontal="center" vertical="center" textRotation="90" wrapText="1"/>
    </xf>
    <xf numFmtId="0" fontId="53" fillId="15" borderId="150" xfId="0" applyFont="1" applyFill="1" applyBorder="1" applyAlignment="1">
      <alignment horizontal="center" vertical="center" textRotation="90" wrapText="1"/>
    </xf>
    <xf numFmtId="0" fontId="53" fillId="15" borderId="148" xfId="0" applyFont="1" applyFill="1" applyBorder="1" applyAlignment="1">
      <alignment horizontal="center" vertical="center" textRotation="90" wrapText="1"/>
    </xf>
    <xf numFmtId="0" fontId="53" fillId="15" borderId="149" xfId="0" applyFont="1" applyFill="1" applyBorder="1" applyAlignment="1">
      <alignment horizontal="center" vertical="center" textRotation="90" wrapText="1"/>
    </xf>
    <xf numFmtId="0" fontId="53" fillId="12" borderId="150" xfId="0" applyFont="1" applyFill="1" applyBorder="1" applyAlignment="1">
      <alignment horizontal="center" vertical="center" textRotation="90"/>
    </xf>
    <xf numFmtId="0" fontId="53" fillId="12" borderId="148" xfId="0" applyFont="1" applyFill="1" applyBorder="1" applyAlignment="1">
      <alignment horizontal="center" vertical="center" textRotation="90"/>
    </xf>
    <xf numFmtId="0" fontId="53" fillId="12" borderId="149" xfId="0" applyFont="1" applyFill="1" applyBorder="1" applyAlignment="1">
      <alignment horizontal="center" vertical="center" textRotation="90"/>
    </xf>
    <xf numFmtId="0" fontId="53" fillId="14" borderId="150" xfId="0" applyFont="1" applyFill="1" applyBorder="1" applyAlignment="1">
      <alignment horizontal="center" vertical="center" textRotation="90" wrapText="1"/>
    </xf>
    <xf numFmtId="0" fontId="53" fillId="14" borderId="148" xfId="0" applyFont="1" applyFill="1" applyBorder="1" applyAlignment="1">
      <alignment horizontal="center" vertical="center" textRotation="90" wrapText="1"/>
    </xf>
    <xf numFmtId="0" fontId="53" fillId="14" borderId="149" xfId="0" applyFont="1" applyFill="1" applyBorder="1" applyAlignment="1">
      <alignment horizontal="center" vertical="center" textRotation="90" wrapText="1"/>
    </xf>
    <xf numFmtId="0" fontId="53" fillId="13" borderId="150" xfId="0" applyFont="1" applyFill="1" applyBorder="1" applyAlignment="1">
      <alignment horizontal="center" vertical="center" textRotation="90"/>
    </xf>
    <xf numFmtId="0" fontId="53" fillId="13" borderId="148" xfId="0" applyFont="1" applyFill="1" applyBorder="1" applyAlignment="1">
      <alignment horizontal="center" vertical="center" textRotation="90"/>
    </xf>
    <xf numFmtId="0" fontId="53" fillId="13" borderId="149" xfId="0" applyFont="1" applyFill="1" applyBorder="1" applyAlignment="1">
      <alignment horizontal="center" vertical="center" textRotation="90"/>
    </xf>
    <xf numFmtId="0" fontId="17" fillId="0" borderId="0" xfId="0" applyFont="1" applyAlignment="1">
      <alignment horizontal="left" indent="1"/>
    </xf>
    <xf numFmtId="0" fontId="24" fillId="2" borderId="3" xfId="0" applyFont="1" applyFill="1" applyBorder="1" applyAlignment="1">
      <alignment horizontal="center" vertical="center" wrapText="1" readingOrder="1"/>
    </xf>
    <xf numFmtId="0" fontId="24" fillId="2" borderId="2" xfId="0" applyFont="1" applyFill="1" applyBorder="1" applyAlignment="1">
      <alignment horizontal="center" vertical="center" wrapText="1" readingOrder="1"/>
    </xf>
    <xf numFmtId="0" fontId="22" fillId="0" borderId="0" xfId="0" applyFont="1" applyAlignment="1">
      <alignment horizontal="left"/>
    </xf>
    <xf numFmtId="0" fontId="17" fillId="0" borderId="0" xfId="0" applyFont="1" applyAlignment="1">
      <alignment horizontal="center"/>
    </xf>
    <xf numFmtId="0" fontId="17" fillId="0" borderId="0" xfId="0" applyFont="1" applyAlignment="1">
      <alignment horizontal="left" vertical="center" wrapText="1" indent="1"/>
    </xf>
    <xf numFmtId="0" fontId="17" fillId="0" borderId="0" xfId="0" applyFont="1" applyFill="1" applyAlignment="1">
      <alignment horizontal="left" vertical="center" wrapText="1" indent="1"/>
    </xf>
    <xf numFmtId="0" fontId="17" fillId="0" borderId="0" xfId="0" applyFont="1" applyFill="1" applyAlignment="1">
      <alignment horizontal="left" vertical="center" indent="1"/>
    </xf>
    <xf numFmtId="0" fontId="11" fillId="10" borderId="37" xfId="0" applyFont="1" applyFill="1" applyBorder="1" applyAlignment="1">
      <alignment horizontal="left" vertical="center" wrapText="1" indent="1" readingOrder="1"/>
    </xf>
    <xf numFmtId="0" fontId="11" fillId="10" borderId="218" xfId="0" applyFont="1" applyFill="1" applyBorder="1" applyAlignment="1">
      <alignment horizontal="left" vertical="center" wrapText="1" indent="1" readingOrder="1"/>
    </xf>
    <xf numFmtId="0" fontId="17" fillId="0" borderId="0" xfId="0" applyFont="1" applyAlignment="1">
      <alignment horizontal="left" vertical="center" indent="1"/>
    </xf>
    <xf numFmtId="0" fontId="17" fillId="0" borderId="0" xfId="0" applyFont="1" applyFill="1" applyAlignment="1">
      <alignment horizontal="left" vertical="center" wrapText="1" indent="1" readingOrder="1"/>
    </xf>
    <xf numFmtId="0" fontId="11" fillId="9" borderId="153" xfId="0" applyFont="1" applyFill="1" applyBorder="1" applyAlignment="1">
      <alignment horizontal="center" vertical="center" wrapText="1" readingOrder="1"/>
    </xf>
    <xf numFmtId="0" fontId="17" fillId="0" borderId="0" xfId="0" applyFont="1" applyAlignment="1">
      <alignment horizontal="left" vertical="center" wrapText="1" indent="1" readingOrder="1"/>
    </xf>
    <xf numFmtId="0" fontId="17" fillId="0" borderId="0" xfId="0" quotePrefix="1" applyFont="1" applyFill="1" applyAlignment="1">
      <alignment horizontal="left" vertical="center" wrapText="1" indent="1" readingOrder="1"/>
    </xf>
    <xf numFmtId="166" fontId="14" fillId="2" borderId="24"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6" fontId="13" fillId="2" borderId="24" xfId="0" applyNumberFormat="1" applyFont="1" applyFill="1" applyBorder="1" applyAlignment="1">
      <alignment horizontal="center" vertical="center" wrapText="1" readingOrder="1"/>
    </xf>
    <xf numFmtId="166" fontId="13" fillId="2" borderId="2" xfId="0" applyNumberFormat="1" applyFont="1" applyFill="1" applyBorder="1" applyAlignment="1">
      <alignment horizontal="center" vertical="center" wrapText="1" readingOrder="1"/>
    </xf>
    <xf numFmtId="166" fontId="13" fillId="2" borderId="3" xfId="0" applyNumberFormat="1" applyFont="1" applyFill="1" applyBorder="1" applyAlignment="1">
      <alignment horizontal="center" vertical="center" wrapText="1" readingOrder="1"/>
    </xf>
    <xf numFmtId="0" fontId="11" fillId="9" borderId="20" xfId="0" applyFont="1" applyFill="1" applyBorder="1" applyAlignment="1">
      <alignment horizontal="center" vertical="center" wrapText="1" readingOrder="1"/>
    </xf>
    <xf numFmtId="0" fontId="11" fillId="9" borderId="21" xfId="0" applyFont="1" applyFill="1" applyBorder="1" applyAlignment="1">
      <alignment horizontal="center" vertical="center" wrapText="1" readingOrder="1"/>
    </xf>
    <xf numFmtId="164" fontId="13" fillId="2" borderId="22" xfId="0" applyNumberFormat="1" applyFont="1" applyFill="1" applyBorder="1" applyAlignment="1">
      <alignment horizontal="center" vertical="center" wrapText="1" readingOrder="1"/>
    </xf>
    <xf numFmtId="164" fontId="13" fillId="2" borderId="23" xfId="0" applyNumberFormat="1" applyFont="1" applyFill="1" applyBorder="1" applyAlignment="1">
      <alignment horizontal="center" vertical="center" wrapText="1" readingOrder="1"/>
    </xf>
    <xf numFmtId="166" fontId="14" fillId="6" borderId="24" xfId="0" applyNumberFormat="1" applyFont="1" applyFill="1" applyBorder="1" applyAlignment="1">
      <alignment horizontal="center" vertical="center" wrapText="1" readingOrder="1"/>
    </xf>
    <xf numFmtId="166" fontId="14" fillId="6" borderId="2" xfId="0" applyNumberFormat="1" applyFont="1" applyFill="1" applyBorder="1" applyAlignment="1">
      <alignment horizontal="center" vertical="center" wrapText="1" readingOrder="1"/>
    </xf>
    <xf numFmtId="166" fontId="14" fillId="4" borderId="24" xfId="0" applyNumberFormat="1" applyFont="1" applyFill="1" applyBorder="1" applyAlignment="1">
      <alignment horizontal="center" vertical="center" wrapText="1" readingOrder="1"/>
    </xf>
    <xf numFmtId="166" fontId="14" fillId="4" borderId="2" xfId="0" applyNumberFormat="1" applyFont="1" applyFill="1" applyBorder="1" applyAlignment="1">
      <alignment horizontal="center" vertical="center" wrapText="1" readingOrder="1"/>
    </xf>
    <xf numFmtId="166" fontId="13" fillId="4" borderId="24" xfId="0" applyNumberFormat="1" applyFont="1" applyFill="1" applyBorder="1" applyAlignment="1">
      <alignment horizontal="center" vertical="center" wrapText="1" readingOrder="1"/>
    </xf>
    <xf numFmtId="166" fontId="13" fillId="4" borderId="2" xfId="0" applyNumberFormat="1" applyFont="1" applyFill="1" applyBorder="1" applyAlignment="1">
      <alignment horizontal="center" vertical="center" wrapText="1" readingOrder="1"/>
    </xf>
    <xf numFmtId="164" fontId="13" fillId="4" borderId="22" xfId="0" applyNumberFormat="1" applyFont="1" applyFill="1" applyBorder="1" applyAlignment="1">
      <alignment horizontal="center" vertical="center" wrapText="1" readingOrder="1"/>
    </xf>
    <xf numFmtId="164" fontId="13" fillId="4" borderId="23" xfId="0" applyNumberFormat="1" applyFont="1" applyFill="1" applyBorder="1" applyAlignment="1">
      <alignment horizontal="center" vertical="center" wrapText="1" readingOrder="1"/>
    </xf>
    <xf numFmtId="181" fontId="24" fillId="4" borderId="160" xfId="0" applyNumberFormat="1" applyFont="1" applyFill="1" applyBorder="1" applyAlignment="1">
      <alignment horizontal="center" vertical="center" wrapText="1" readingOrder="1"/>
    </xf>
    <xf numFmtId="181" fontId="24" fillId="4" borderId="136" xfId="0" applyNumberFormat="1" applyFont="1" applyFill="1" applyBorder="1" applyAlignment="1">
      <alignment horizontal="center" vertical="center" wrapText="1" readingOrder="1"/>
    </xf>
    <xf numFmtId="181" fontId="24" fillId="7" borderId="160" xfId="0" applyNumberFormat="1" applyFont="1" applyFill="1" applyBorder="1" applyAlignment="1">
      <alignment horizontal="center" vertical="center" wrapText="1" readingOrder="1"/>
    </xf>
    <xf numFmtId="181" fontId="24" fillId="7" borderId="136" xfId="0" applyNumberFormat="1" applyFont="1" applyFill="1" applyBorder="1" applyAlignment="1">
      <alignment horizontal="center" vertical="center" wrapText="1" readingOrder="1"/>
    </xf>
    <xf numFmtId="181" fontId="24" fillId="0" borderId="160" xfId="0" applyNumberFormat="1" applyFont="1" applyFill="1" applyBorder="1" applyAlignment="1">
      <alignment horizontal="center" vertical="center" wrapText="1" readingOrder="1"/>
    </xf>
    <xf numFmtId="181" fontId="24" fillId="0" borderId="136" xfId="0" applyNumberFormat="1" applyFont="1" applyFill="1" applyBorder="1" applyAlignment="1">
      <alignment horizontal="center" vertical="center" wrapText="1" readingOrder="1"/>
    </xf>
    <xf numFmtId="181" fontId="33" fillId="0" borderId="160" xfId="0" applyNumberFormat="1" applyFont="1" applyFill="1" applyBorder="1" applyAlignment="1">
      <alignment horizontal="center" vertical="center" wrapText="1" readingOrder="1"/>
    </xf>
    <xf numFmtId="181" fontId="33" fillId="0" borderId="136" xfId="0" applyNumberFormat="1" applyFont="1" applyFill="1" applyBorder="1" applyAlignment="1">
      <alignment horizontal="center" vertical="center" wrapText="1" readingOrder="1"/>
    </xf>
    <xf numFmtId="181" fontId="33" fillId="4" borderId="85" xfId="0" applyNumberFormat="1" applyFont="1" applyFill="1" applyBorder="1" applyAlignment="1">
      <alignment horizontal="center" vertical="center" wrapText="1" readingOrder="1"/>
    </xf>
    <xf numFmtId="181" fontId="33" fillId="4" borderId="161" xfId="0" applyNumberFormat="1" applyFont="1" applyFill="1" applyBorder="1" applyAlignment="1">
      <alignment horizontal="center" vertical="center" wrapText="1" readingOrder="1"/>
    </xf>
    <xf numFmtId="181" fontId="33" fillId="7" borderId="85" xfId="0" applyNumberFormat="1" applyFont="1" applyFill="1" applyBorder="1" applyAlignment="1">
      <alignment horizontal="center" vertical="center" wrapText="1" readingOrder="1"/>
    </xf>
    <xf numFmtId="181" fontId="33" fillId="7" borderId="161" xfId="0" applyNumberFormat="1" applyFont="1" applyFill="1" applyBorder="1" applyAlignment="1">
      <alignment horizontal="center" vertical="center" wrapText="1" readingOrder="1"/>
    </xf>
    <xf numFmtId="181" fontId="33" fillId="0" borderId="85" xfId="0" applyNumberFormat="1" applyFont="1" applyFill="1" applyBorder="1" applyAlignment="1">
      <alignment horizontal="center" vertical="center" wrapText="1" readingOrder="1"/>
    </xf>
    <xf numFmtId="181" fontId="33" fillId="0" borderId="161" xfId="0" applyNumberFormat="1" applyFont="1" applyFill="1" applyBorder="1" applyAlignment="1">
      <alignment horizontal="center" vertical="center" wrapText="1" readingOrder="1"/>
    </xf>
    <xf numFmtId="181" fontId="24" fillId="4" borderId="163" xfId="0" applyNumberFormat="1" applyFont="1" applyFill="1" applyBorder="1" applyAlignment="1">
      <alignment horizontal="center" vertical="center" wrapText="1" readingOrder="1"/>
    </xf>
    <xf numFmtId="181" fontId="24" fillId="4" borderId="135" xfId="0" applyNumberFormat="1" applyFont="1" applyFill="1" applyBorder="1" applyAlignment="1">
      <alignment horizontal="center" vertical="center" wrapText="1" readingOrder="1"/>
    </xf>
    <xf numFmtId="181" fontId="24" fillId="0" borderId="163" xfId="0" applyNumberFormat="1" applyFont="1" applyFill="1" applyBorder="1" applyAlignment="1">
      <alignment horizontal="center" vertical="center" wrapText="1" readingOrder="1"/>
    </xf>
    <xf numFmtId="181" fontId="24" fillId="0" borderId="135" xfId="0" applyNumberFormat="1" applyFont="1" applyFill="1" applyBorder="1" applyAlignment="1">
      <alignment horizontal="center" vertical="center" wrapText="1" readingOrder="1"/>
    </xf>
    <xf numFmtId="181" fontId="24" fillId="7" borderId="163" xfId="0" applyNumberFormat="1" applyFont="1" applyFill="1" applyBorder="1" applyAlignment="1">
      <alignment horizontal="center" vertical="center" wrapText="1" readingOrder="1"/>
    </xf>
    <xf numFmtId="181" fontId="24" fillId="7" borderId="135" xfId="0" applyNumberFormat="1" applyFont="1" applyFill="1" applyBorder="1" applyAlignment="1">
      <alignment horizontal="center" vertical="center" wrapText="1" readingOrder="1"/>
    </xf>
    <xf numFmtId="181" fontId="33" fillId="0" borderId="163" xfId="0" applyNumberFormat="1" applyFont="1" applyFill="1" applyBorder="1" applyAlignment="1">
      <alignment horizontal="center" vertical="center" wrapText="1" readingOrder="1"/>
    </xf>
    <xf numFmtId="181" fontId="33" fillId="0" borderId="135" xfId="0" applyNumberFormat="1" applyFont="1" applyFill="1" applyBorder="1" applyAlignment="1">
      <alignment horizontal="center" vertical="center" wrapText="1" readingOrder="1"/>
    </xf>
    <xf numFmtId="181" fontId="33" fillId="7" borderId="162" xfId="0" applyNumberFormat="1" applyFont="1" applyFill="1" applyBorder="1" applyAlignment="1">
      <alignment horizontal="center" vertical="center" wrapText="1" readingOrder="1"/>
    </xf>
    <xf numFmtId="181" fontId="33" fillId="7" borderId="65" xfId="0" applyNumberFormat="1" applyFont="1" applyFill="1" applyBorder="1" applyAlignment="1">
      <alignment horizontal="center" vertical="center" wrapText="1" readingOrder="1"/>
    </xf>
    <xf numFmtId="181" fontId="33" fillId="0" borderId="168" xfId="0" applyNumberFormat="1" applyFont="1" applyFill="1" applyBorder="1" applyAlignment="1">
      <alignment horizontal="center" vertical="center" wrapText="1" readingOrder="1"/>
    </xf>
    <xf numFmtId="181" fontId="33" fillId="0" borderId="169" xfId="0" applyNumberFormat="1" applyFont="1" applyFill="1" applyBorder="1" applyAlignment="1">
      <alignment horizontal="center" vertical="center" wrapText="1" readingOrder="1"/>
    </xf>
    <xf numFmtId="0" fontId="11" fillId="10" borderId="100" xfId="0" applyFont="1" applyFill="1" applyBorder="1" applyAlignment="1">
      <alignment horizontal="center" vertical="center" wrapText="1" readingOrder="1"/>
    </xf>
    <xf numFmtId="0" fontId="11" fillId="10" borderId="104" xfId="0" applyFont="1" applyFill="1" applyBorder="1" applyAlignment="1">
      <alignment horizontal="center" vertical="center" wrapText="1" readingOrder="1"/>
    </xf>
    <xf numFmtId="181" fontId="33" fillId="4" borderId="165" xfId="0" applyNumberFormat="1" applyFont="1" applyFill="1" applyBorder="1" applyAlignment="1">
      <alignment horizontal="center" vertical="center" wrapText="1" readingOrder="1"/>
    </xf>
    <xf numFmtId="181" fontId="33" fillId="4" borderId="89" xfId="0" applyNumberFormat="1" applyFont="1" applyFill="1" applyBorder="1" applyAlignment="1">
      <alignment horizontal="center" vertical="center" wrapText="1" readingOrder="1"/>
    </xf>
    <xf numFmtId="166" fontId="33" fillId="7" borderId="88" xfId="0" applyNumberFormat="1" applyFont="1" applyFill="1" applyBorder="1" applyAlignment="1">
      <alignment horizontal="center" vertical="center" wrapText="1" readingOrder="1"/>
    </xf>
    <xf numFmtId="166" fontId="33" fillId="7" borderId="89" xfId="0" applyNumberFormat="1" applyFont="1" applyFill="1" applyBorder="1" applyAlignment="1">
      <alignment horizontal="center" vertical="center" wrapText="1" readingOrder="1"/>
    </xf>
    <xf numFmtId="181" fontId="33" fillId="0" borderId="165" xfId="0" applyNumberFormat="1" applyFont="1" applyFill="1" applyBorder="1" applyAlignment="1">
      <alignment horizontal="center" vertical="center" wrapText="1" readingOrder="1"/>
    </xf>
    <xf numFmtId="181" fontId="33" fillId="0" borderId="89" xfId="0" applyNumberFormat="1" applyFont="1" applyFill="1" applyBorder="1" applyAlignment="1">
      <alignment horizontal="center" vertical="center" wrapText="1" readingOrder="1"/>
    </xf>
    <xf numFmtId="181" fontId="33" fillId="7" borderId="165" xfId="0" applyNumberFormat="1" applyFont="1" applyFill="1" applyBorder="1" applyAlignment="1">
      <alignment horizontal="center" vertical="center" wrapText="1" readingOrder="1"/>
    </xf>
    <xf numFmtId="181" fontId="33" fillId="7" borderId="89" xfId="0" applyNumberFormat="1" applyFont="1" applyFill="1" applyBorder="1" applyAlignment="1">
      <alignment horizontal="center" vertical="center" wrapText="1" readingOrder="1"/>
    </xf>
    <xf numFmtId="181" fontId="33" fillId="7" borderId="137" xfId="0" applyNumberFormat="1" applyFont="1" applyFill="1" applyBorder="1" applyAlignment="1">
      <alignment horizontal="center" vertical="center" wrapText="1" readingOrder="1"/>
    </xf>
    <xf numFmtId="181" fontId="33" fillId="7" borderId="63" xfId="0" applyNumberFormat="1" applyFont="1" applyFill="1" applyBorder="1" applyAlignment="1">
      <alignment horizontal="center" vertical="center" wrapText="1" readingOrder="1"/>
    </xf>
    <xf numFmtId="0" fontId="11" fillId="9" borderId="100" xfId="0" applyFont="1" applyFill="1" applyBorder="1" applyAlignment="1">
      <alignment horizontal="center" vertical="center" wrapText="1" readingOrder="1"/>
    </xf>
    <xf numFmtId="0" fontId="11" fillId="9" borderId="104" xfId="0" applyFont="1" applyFill="1" applyBorder="1" applyAlignment="1">
      <alignment horizontal="center" vertical="center" wrapText="1" readingOrder="1"/>
    </xf>
    <xf numFmtId="0" fontId="17" fillId="0" borderId="0" xfId="0" applyFont="1" applyAlignment="1">
      <alignment horizontal="left" wrapText="1" indent="1"/>
    </xf>
    <xf numFmtId="166" fontId="24" fillId="0" borderId="73" xfId="0" applyNumberFormat="1" applyFont="1" applyFill="1" applyBorder="1" applyAlignment="1">
      <alignment horizontal="center" vertical="center" wrapText="1" readingOrder="1"/>
    </xf>
    <xf numFmtId="166" fontId="24" fillId="0" borderId="74" xfId="0" applyNumberFormat="1" applyFont="1" applyFill="1" applyBorder="1" applyAlignment="1">
      <alignment horizontal="center" vertical="center" wrapText="1" readingOrder="1"/>
    </xf>
    <xf numFmtId="166" fontId="33" fillId="0" borderId="69" xfId="0" applyNumberFormat="1" applyFont="1" applyFill="1" applyBorder="1" applyAlignment="1">
      <alignment horizontal="center" vertical="center" wrapText="1" readingOrder="1"/>
    </xf>
    <xf numFmtId="166" fontId="24" fillId="7" borderId="162" xfId="0" applyNumberFormat="1" applyFont="1" applyFill="1" applyBorder="1" applyAlignment="1">
      <alignment horizontal="center" vertical="center" wrapText="1" readingOrder="1"/>
    </xf>
    <xf numFmtId="166" fontId="24" fillId="7" borderId="135" xfId="0" applyNumberFormat="1" applyFont="1" applyFill="1" applyBorder="1" applyAlignment="1">
      <alignment horizontal="center" vertical="center" wrapText="1" readingOrder="1"/>
    </xf>
    <xf numFmtId="166" fontId="24" fillId="7" borderId="155" xfId="0" applyNumberFormat="1" applyFont="1" applyFill="1" applyBorder="1" applyAlignment="1">
      <alignment horizontal="center" vertical="center" wrapText="1" readingOrder="1"/>
    </xf>
    <xf numFmtId="166" fontId="24" fillId="7" borderId="136" xfId="0" applyNumberFormat="1" applyFont="1" applyFill="1" applyBorder="1" applyAlignment="1">
      <alignment horizontal="center" vertical="center" wrapText="1" readingOrder="1"/>
    </xf>
    <xf numFmtId="166" fontId="33" fillId="7" borderId="137" xfId="0" applyNumberFormat="1" applyFont="1" applyFill="1" applyBorder="1" applyAlignment="1">
      <alignment horizontal="center" vertical="center" wrapText="1" readingOrder="1"/>
    </xf>
    <xf numFmtId="166" fontId="33" fillId="7" borderId="161" xfId="0" applyNumberFormat="1" applyFont="1" applyFill="1" applyBorder="1" applyAlignment="1">
      <alignment horizontal="center" vertical="center" wrapText="1" readingOrder="1"/>
    </xf>
    <xf numFmtId="166" fontId="33" fillId="0" borderId="105" xfId="0" applyNumberFormat="1" applyFont="1" applyFill="1" applyBorder="1" applyAlignment="1">
      <alignment horizontal="center" vertical="center" wrapText="1" readingOrder="1"/>
    </xf>
    <xf numFmtId="166" fontId="24" fillId="5" borderId="72" xfId="0" applyNumberFormat="1" applyFont="1" applyFill="1" applyBorder="1" applyAlignment="1">
      <alignment horizontal="center" vertical="center" wrapText="1" readingOrder="1"/>
    </xf>
    <xf numFmtId="181" fontId="24" fillId="7" borderId="162" xfId="0" applyNumberFormat="1" applyFont="1" applyFill="1" applyBorder="1" applyAlignment="1">
      <alignment horizontal="center" vertical="center" wrapText="1" readingOrder="1"/>
    </xf>
    <xf numFmtId="181" fontId="24" fillId="7" borderId="65" xfId="0" applyNumberFormat="1" applyFont="1" applyFill="1" applyBorder="1" applyAlignment="1">
      <alignment horizontal="center" vertical="center" wrapText="1" readingOrder="1"/>
    </xf>
    <xf numFmtId="181" fontId="33" fillId="7" borderId="155" xfId="0" applyNumberFormat="1" applyFont="1" applyFill="1" applyBorder="1" applyAlignment="1">
      <alignment horizontal="center" vertical="center" wrapText="1" readingOrder="1"/>
    </xf>
    <xf numFmtId="181" fontId="33" fillId="7" borderId="66" xfId="0" applyNumberFormat="1" applyFont="1" applyFill="1" applyBorder="1" applyAlignment="1">
      <alignment horizontal="center" vertical="center" wrapText="1" readingOrder="1"/>
    </xf>
    <xf numFmtId="181" fontId="24" fillId="7" borderId="155" xfId="0" applyNumberFormat="1" applyFont="1" applyFill="1" applyBorder="1" applyAlignment="1">
      <alignment horizontal="center" vertical="center" wrapText="1" readingOrder="1"/>
    </xf>
    <xf numFmtId="181" fontId="24" fillId="7" borderId="66" xfId="0" applyNumberFormat="1" applyFont="1" applyFill="1" applyBorder="1" applyAlignment="1">
      <alignment horizontal="center" vertical="center" wrapText="1" readingOrder="1"/>
    </xf>
    <xf numFmtId="0" fontId="17" fillId="0" borderId="0" xfId="0" applyFont="1" applyFill="1" applyAlignment="1">
      <alignment horizontal="left" indent="1"/>
    </xf>
    <xf numFmtId="166" fontId="33" fillId="0" borderId="107" xfId="0" applyNumberFormat="1" applyFont="1" applyFill="1" applyBorder="1" applyAlignment="1">
      <alignment horizontal="center" vertical="center" wrapText="1" readingOrder="1"/>
    </xf>
    <xf numFmtId="166" fontId="33" fillId="4" borderId="115" xfId="0" applyNumberFormat="1" applyFont="1" applyFill="1" applyBorder="1" applyAlignment="1">
      <alignment horizontal="center" vertical="center" wrapText="1" readingOrder="1"/>
    </xf>
    <xf numFmtId="166" fontId="33" fillId="4" borderId="69" xfId="0" applyNumberFormat="1" applyFont="1" applyFill="1" applyBorder="1" applyAlignment="1">
      <alignment horizontal="center" vertical="center" wrapText="1" readingOrder="1"/>
    </xf>
    <xf numFmtId="181" fontId="33" fillId="4" borderId="171" xfId="0" applyNumberFormat="1" applyFont="1" applyFill="1" applyBorder="1" applyAlignment="1">
      <alignment horizontal="center" vertical="center" wrapText="1" readingOrder="1"/>
    </xf>
    <xf numFmtId="181" fontId="33" fillId="4" borderId="170" xfId="0" applyNumberFormat="1" applyFont="1" applyFill="1" applyBorder="1" applyAlignment="1">
      <alignment horizontal="center" vertical="center" wrapText="1" readingOrder="1"/>
    </xf>
    <xf numFmtId="166" fontId="33" fillId="0" borderId="73" xfId="0" applyNumberFormat="1" applyFont="1" applyFill="1" applyBorder="1" applyAlignment="1">
      <alignment horizontal="center" vertical="center" wrapText="1" readingOrder="1"/>
    </xf>
    <xf numFmtId="166" fontId="33" fillId="0" borderId="86" xfId="0" applyNumberFormat="1" applyFont="1" applyFill="1" applyBorder="1" applyAlignment="1">
      <alignment horizontal="center" vertical="center" wrapText="1" readingOrder="1"/>
    </xf>
    <xf numFmtId="166" fontId="24" fillId="4" borderId="93" xfId="0" applyNumberFormat="1" applyFont="1" applyFill="1" applyBorder="1" applyAlignment="1">
      <alignment horizontal="center" vertical="center" wrapText="1" readingOrder="1"/>
    </xf>
    <xf numFmtId="166" fontId="24" fillId="4" borderId="74" xfId="0" applyNumberFormat="1" applyFont="1" applyFill="1" applyBorder="1" applyAlignment="1">
      <alignment horizontal="center" vertical="center" wrapText="1" readingOrder="1"/>
    </xf>
    <xf numFmtId="166" fontId="33" fillId="0" borderId="74" xfId="0" applyNumberFormat="1" applyFont="1" applyFill="1" applyBorder="1" applyAlignment="1">
      <alignment horizontal="center" vertical="center" wrapText="1" readingOrder="1"/>
    </xf>
    <xf numFmtId="166" fontId="33" fillId="0" borderId="87" xfId="0" applyNumberFormat="1" applyFont="1" applyFill="1" applyBorder="1" applyAlignment="1">
      <alignment horizontal="center" vertical="center" wrapText="1" readingOrder="1"/>
    </xf>
    <xf numFmtId="166" fontId="24" fillId="4" borderId="92" xfId="0" applyNumberFormat="1" applyFont="1" applyFill="1" applyBorder="1" applyAlignment="1">
      <alignment horizontal="center" vertical="center" wrapText="1" readingOrder="1"/>
    </xf>
    <xf numFmtId="166" fontId="24" fillId="4" borderId="73" xfId="0" applyNumberFormat="1" applyFont="1" applyFill="1" applyBorder="1" applyAlignment="1">
      <alignment horizontal="center" vertical="center" wrapText="1" readingOrder="1"/>
    </xf>
    <xf numFmtId="166" fontId="24" fillId="0" borderId="72" xfId="0" applyNumberFormat="1" applyFont="1" applyFill="1" applyBorder="1" applyAlignment="1">
      <alignment horizontal="center" vertical="center" wrapText="1" readingOrder="1"/>
    </xf>
    <xf numFmtId="166" fontId="33" fillId="0" borderId="72" xfId="0" applyNumberFormat="1" applyFont="1" applyFill="1" applyBorder="1" applyAlignment="1">
      <alignment horizontal="center" vertical="center" wrapText="1" readingOrder="1"/>
    </xf>
    <xf numFmtId="166" fontId="33" fillId="0" borderId="90" xfId="0" applyNumberFormat="1" applyFont="1" applyFill="1" applyBorder="1" applyAlignment="1">
      <alignment horizontal="center" vertical="center" wrapText="1" readingOrder="1"/>
    </xf>
    <xf numFmtId="166" fontId="24" fillId="5" borderId="73" xfId="0" applyNumberFormat="1" applyFont="1" applyFill="1" applyBorder="1" applyAlignment="1">
      <alignment horizontal="center" vertical="center" wrapText="1" readingOrder="1"/>
    </xf>
    <xf numFmtId="166" fontId="24" fillId="5" borderId="91" xfId="0" applyNumberFormat="1" applyFont="1" applyFill="1" applyBorder="1" applyAlignment="1">
      <alignment horizontal="center" vertical="center" wrapText="1" readingOrder="1"/>
    </xf>
    <xf numFmtId="166" fontId="24" fillId="4" borderId="72" xfId="0" applyNumberFormat="1" applyFont="1" applyFill="1" applyBorder="1" applyAlignment="1">
      <alignment horizontal="center" vertical="center" wrapText="1" readingOrder="1"/>
    </xf>
    <xf numFmtId="166" fontId="33" fillId="7" borderId="168" xfId="0" applyNumberFormat="1" applyFont="1" applyFill="1" applyBorder="1" applyAlignment="1">
      <alignment horizontal="center" vertical="center" wrapText="1" readingOrder="1"/>
    </xf>
    <xf numFmtId="166" fontId="33" fillId="7" borderId="169" xfId="0" applyNumberFormat="1" applyFont="1" applyFill="1" applyBorder="1" applyAlignment="1">
      <alignment horizontal="center" vertical="center" wrapText="1" readingOrder="1"/>
    </xf>
    <xf numFmtId="166" fontId="24" fillId="5" borderId="210" xfId="0" applyNumberFormat="1" applyFont="1" applyFill="1" applyBorder="1" applyAlignment="1">
      <alignment horizontal="center" vertical="center" wrapText="1" readingOrder="1"/>
    </xf>
    <xf numFmtId="166" fontId="24" fillId="5" borderId="174" xfId="0" applyNumberFormat="1" applyFont="1" applyFill="1" applyBorder="1" applyAlignment="1">
      <alignment horizontal="center" vertical="center" wrapText="1" readingOrder="1"/>
    </xf>
    <xf numFmtId="166" fontId="24" fillId="5" borderId="172" xfId="0" applyNumberFormat="1" applyFont="1" applyFill="1" applyBorder="1" applyAlignment="1">
      <alignment horizontal="center" vertical="center" wrapText="1" readingOrder="1"/>
    </xf>
    <xf numFmtId="166" fontId="24" fillId="5" borderId="173" xfId="0" applyNumberFormat="1" applyFont="1" applyFill="1" applyBorder="1" applyAlignment="1">
      <alignment horizontal="center" vertical="center" wrapText="1" readingOrder="1"/>
    </xf>
    <xf numFmtId="166" fontId="33" fillId="0" borderId="168" xfId="0" applyNumberFormat="1" applyFont="1" applyFill="1" applyBorder="1" applyAlignment="1">
      <alignment horizontal="center" vertical="center" wrapText="1" readingOrder="1"/>
    </xf>
    <xf numFmtId="166" fontId="33" fillId="0" borderId="170" xfId="0" applyNumberFormat="1" applyFont="1" applyFill="1" applyBorder="1" applyAlignment="1">
      <alignment horizontal="center" vertical="center" wrapText="1" readingOrder="1"/>
    </xf>
    <xf numFmtId="166" fontId="33" fillId="0" borderId="166" xfId="0" applyNumberFormat="1" applyFont="1" applyFill="1" applyBorder="1" applyAlignment="1">
      <alignment horizontal="center" vertical="center" wrapText="1" readingOrder="1"/>
    </xf>
    <xf numFmtId="166" fontId="33" fillId="0" borderId="64" xfId="0" applyNumberFormat="1" applyFont="1" applyFill="1" applyBorder="1" applyAlignment="1">
      <alignment horizontal="center" vertical="center" wrapText="1" readingOrder="1"/>
    </xf>
    <xf numFmtId="166" fontId="33" fillId="0" borderId="162" xfId="0" applyNumberFormat="1" applyFont="1" applyFill="1" applyBorder="1" applyAlignment="1">
      <alignment horizontal="center" vertical="center" wrapText="1" readingOrder="1"/>
    </xf>
    <xf numFmtId="166" fontId="33" fillId="0" borderId="65" xfId="0" applyNumberFormat="1" applyFont="1" applyFill="1" applyBorder="1" applyAlignment="1">
      <alignment horizontal="center" vertical="center" wrapText="1" readingOrder="1"/>
    </xf>
    <xf numFmtId="166" fontId="24" fillId="5" borderId="163" xfId="0" applyNumberFormat="1" applyFont="1" applyFill="1" applyBorder="1" applyAlignment="1">
      <alignment horizontal="center" vertical="center" wrapText="1" readingOrder="1"/>
    </xf>
    <xf numFmtId="166" fontId="24" fillId="5" borderId="135" xfId="0" applyNumberFormat="1" applyFont="1" applyFill="1" applyBorder="1" applyAlignment="1">
      <alignment horizontal="center" vertical="center" wrapText="1" readingOrder="1"/>
    </xf>
    <xf numFmtId="166" fontId="33" fillId="0" borderId="172" xfId="0" applyNumberFormat="1" applyFont="1" applyFill="1" applyBorder="1" applyAlignment="1">
      <alignment horizontal="center" vertical="center" wrapText="1" readingOrder="1"/>
    </xf>
    <xf numFmtId="166" fontId="33" fillId="0" borderId="173" xfId="0" applyNumberFormat="1" applyFont="1" applyFill="1" applyBorder="1" applyAlignment="1">
      <alignment horizontal="center" vertical="center" wrapText="1" readingOrder="1"/>
    </xf>
    <xf numFmtId="166" fontId="33" fillId="4" borderId="171" xfId="0" applyNumberFormat="1" applyFont="1" applyFill="1" applyBorder="1" applyAlignment="1">
      <alignment horizontal="center" vertical="center" wrapText="1" readingOrder="1"/>
    </xf>
    <xf numFmtId="166" fontId="33" fillId="4" borderId="170" xfId="0" applyNumberFormat="1" applyFont="1" applyFill="1" applyBorder="1" applyAlignment="1">
      <alignment horizontal="center" vertical="center" wrapText="1" readingOrder="1"/>
    </xf>
    <xf numFmtId="166" fontId="33" fillId="4" borderId="168" xfId="0" applyNumberFormat="1" applyFont="1" applyFill="1" applyBorder="1" applyAlignment="1">
      <alignment horizontal="center" vertical="center" wrapText="1" readingOrder="1"/>
    </xf>
    <xf numFmtId="166" fontId="24" fillId="0" borderId="172" xfId="0" applyNumberFormat="1" applyFont="1" applyFill="1" applyBorder="1" applyAlignment="1">
      <alignment horizontal="center" vertical="center" wrapText="1" readingOrder="1"/>
    </xf>
    <xf numFmtId="166" fontId="24" fillId="0" borderId="174" xfId="0" applyNumberFormat="1" applyFont="1" applyFill="1" applyBorder="1" applyAlignment="1">
      <alignment horizontal="center" vertical="center" wrapText="1" readingOrder="1"/>
    </xf>
    <xf numFmtId="166" fontId="24" fillId="5" borderId="162" xfId="0" applyNumberFormat="1" applyFont="1" applyFill="1" applyBorder="1" applyAlignment="1">
      <alignment horizontal="center" vertical="center" wrapText="1" readingOrder="1"/>
    </xf>
    <xf numFmtId="166" fontId="24" fillId="4" borderId="163" xfId="0" applyNumberFormat="1" applyFont="1" applyFill="1" applyBorder="1" applyAlignment="1">
      <alignment horizontal="center" vertical="center" wrapText="1" readingOrder="1"/>
    </xf>
    <xf numFmtId="166" fontId="24" fillId="4" borderId="135" xfId="0" applyNumberFormat="1" applyFont="1" applyFill="1" applyBorder="1" applyAlignment="1">
      <alignment horizontal="center" vertical="center" wrapText="1" readingOrder="1"/>
    </xf>
    <xf numFmtId="166" fontId="33" fillId="4" borderId="165" xfId="0" applyNumberFormat="1" applyFont="1" applyFill="1" applyBorder="1" applyAlignment="1">
      <alignment horizontal="center" vertical="center" wrapText="1" readingOrder="1"/>
    </xf>
    <xf numFmtId="166" fontId="33" fillId="4" borderId="89" xfId="0" applyNumberFormat="1" applyFont="1" applyFill="1" applyBorder="1" applyAlignment="1">
      <alignment horizontal="center" vertical="center" wrapText="1" readingOrder="1"/>
    </xf>
    <xf numFmtId="166" fontId="33" fillId="4" borderId="88" xfId="0" applyNumberFormat="1" applyFont="1" applyFill="1" applyBorder="1" applyAlignment="1">
      <alignment horizontal="center" vertical="center" wrapText="1" readingOrder="1"/>
    </xf>
    <xf numFmtId="166" fontId="33" fillId="0" borderId="88" xfId="0" applyNumberFormat="1" applyFont="1" applyFill="1" applyBorder="1" applyAlignment="1">
      <alignment horizontal="center" vertical="center" wrapText="1" readingOrder="1"/>
    </xf>
    <xf numFmtId="166" fontId="33" fillId="0" borderId="89" xfId="0" applyNumberFormat="1" applyFont="1" applyFill="1" applyBorder="1" applyAlignment="1">
      <alignment horizontal="center" vertical="center" wrapText="1" readingOrder="1"/>
    </xf>
    <xf numFmtId="166" fontId="33" fillId="0" borderId="164" xfId="0" applyNumberFormat="1" applyFont="1" applyFill="1" applyBorder="1" applyAlignment="1">
      <alignment horizontal="center" vertical="center" wrapText="1" readingOrder="1"/>
    </xf>
    <xf numFmtId="166" fontId="24" fillId="4" borderId="160" xfId="0" applyNumberFormat="1" applyFont="1" applyFill="1" applyBorder="1" applyAlignment="1">
      <alignment horizontal="center" vertical="center" wrapText="1" readingOrder="1"/>
    </xf>
    <xf numFmtId="166" fontId="24" fillId="4" borderId="136" xfId="0" applyNumberFormat="1" applyFont="1" applyFill="1" applyBorder="1" applyAlignment="1">
      <alignment horizontal="center" vertical="center" wrapText="1" readingOrder="1"/>
    </xf>
    <xf numFmtId="166" fontId="24" fillId="4" borderId="155" xfId="0" applyNumberFormat="1" applyFont="1" applyFill="1" applyBorder="1" applyAlignment="1">
      <alignment horizontal="center" vertical="center" wrapText="1" readingOrder="1"/>
    </xf>
    <xf numFmtId="166" fontId="24" fillId="4" borderId="162" xfId="0" applyNumberFormat="1" applyFont="1" applyFill="1" applyBorder="1" applyAlignment="1">
      <alignment horizontal="center" vertical="center" wrapText="1" readingOrder="1"/>
    </xf>
    <xf numFmtId="166" fontId="33" fillId="4" borderId="105" xfId="0" applyNumberFormat="1" applyFont="1" applyFill="1" applyBorder="1" applyAlignment="1">
      <alignment horizontal="center" vertical="center" wrapText="1" readingOrder="1"/>
    </xf>
    <xf numFmtId="166" fontId="33" fillId="0" borderId="106" xfId="0" applyNumberFormat="1" applyFont="1" applyFill="1" applyBorder="1" applyAlignment="1">
      <alignment horizontal="center" vertical="center" wrapText="1" readingOrder="1"/>
    </xf>
    <xf numFmtId="166" fontId="33" fillId="7" borderId="155" xfId="0" applyNumberFormat="1" applyFont="1" applyFill="1" applyBorder="1" applyAlignment="1">
      <alignment horizontal="center" vertical="center" wrapText="1" readingOrder="1"/>
    </xf>
    <xf numFmtId="166" fontId="33" fillId="7" borderId="66" xfId="0" applyNumberFormat="1" applyFont="1" applyFill="1" applyBorder="1" applyAlignment="1">
      <alignment horizontal="center" vertical="center" wrapText="1" readingOrder="1"/>
    </xf>
    <xf numFmtId="166" fontId="33" fillId="4" borderId="137" xfId="0" applyNumberFormat="1" applyFont="1" applyFill="1" applyBorder="1" applyAlignment="1">
      <alignment horizontal="center" vertical="center" wrapText="1" readingOrder="1"/>
    </xf>
    <xf numFmtId="166" fontId="33" fillId="4" borderId="161" xfId="0" applyNumberFormat="1" applyFont="1" applyFill="1" applyBorder="1" applyAlignment="1">
      <alignment horizontal="center" vertical="center" wrapText="1" readingOrder="1"/>
    </xf>
    <xf numFmtId="166" fontId="33" fillId="7" borderId="63" xfId="0" applyNumberFormat="1" applyFont="1" applyFill="1" applyBorder="1" applyAlignment="1">
      <alignment horizontal="center" vertical="center" wrapText="1" readingOrder="1"/>
    </xf>
    <xf numFmtId="166" fontId="33" fillId="4" borderId="85" xfId="0" applyNumberFormat="1" applyFont="1" applyFill="1" applyBorder="1" applyAlignment="1">
      <alignment horizontal="center" vertical="center" wrapText="1" readingOrder="1"/>
    </xf>
    <xf numFmtId="166" fontId="33" fillId="4" borderId="114" xfId="0" applyNumberFormat="1" applyFont="1" applyFill="1" applyBorder="1" applyAlignment="1">
      <alignment horizontal="center" vertical="center" wrapText="1" readingOrder="1"/>
    </xf>
    <xf numFmtId="166" fontId="33" fillId="7" borderId="162" xfId="0" applyNumberFormat="1" applyFont="1" applyFill="1" applyBorder="1" applyAlignment="1">
      <alignment horizontal="center" vertical="center" wrapText="1" readingOrder="1"/>
    </xf>
    <xf numFmtId="166" fontId="33" fillId="7" borderId="65" xfId="0" applyNumberFormat="1" applyFont="1" applyFill="1" applyBorder="1" applyAlignment="1">
      <alignment horizontal="center" vertical="center" wrapText="1" readingOrder="1"/>
    </xf>
    <xf numFmtId="166" fontId="24" fillId="5" borderId="65" xfId="0" applyNumberFormat="1" applyFont="1" applyFill="1" applyBorder="1" applyAlignment="1">
      <alignment horizontal="center" vertical="center" wrapText="1" readingOrder="1"/>
    </xf>
    <xf numFmtId="166" fontId="24" fillId="0" borderId="162" xfId="0" applyNumberFormat="1" applyFont="1" applyFill="1" applyBorder="1" applyAlignment="1">
      <alignment horizontal="center" vertical="center" wrapText="1" readingOrder="1"/>
    </xf>
    <xf numFmtId="166" fontId="24" fillId="0" borderId="135" xfId="0" applyNumberFormat="1" applyFont="1" applyFill="1" applyBorder="1" applyAlignment="1">
      <alignment horizontal="center" vertical="center" wrapText="1" readingOrder="1"/>
    </xf>
    <xf numFmtId="166" fontId="24" fillId="0" borderId="166" xfId="0" applyNumberFormat="1" applyFont="1" applyFill="1" applyBorder="1" applyAlignment="1">
      <alignment horizontal="center" vertical="center" wrapText="1" readingOrder="1"/>
    </xf>
    <xf numFmtId="166" fontId="24" fillId="0" borderId="167" xfId="0" applyNumberFormat="1" applyFont="1" applyFill="1" applyBorder="1" applyAlignment="1">
      <alignment horizontal="center" vertical="center" wrapText="1" readingOrder="1"/>
    </xf>
    <xf numFmtId="166" fontId="24" fillId="4" borderId="166" xfId="0" applyNumberFormat="1" applyFont="1" applyFill="1" applyBorder="1" applyAlignment="1">
      <alignment horizontal="center" vertical="center" wrapText="1" readingOrder="1"/>
    </xf>
    <xf numFmtId="166" fontId="24" fillId="4" borderId="167" xfId="0" applyNumberFormat="1" applyFont="1" applyFill="1" applyBorder="1" applyAlignment="1">
      <alignment horizontal="center" vertical="center" wrapText="1" readingOrder="1"/>
    </xf>
    <xf numFmtId="166" fontId="24" fillId="5" borderId="166" xfId="0" applyNumberFormat="1" applyFont="1" applyFill="1" applyBorder="1" applyAlignment="1">
      <alignment horizontal="center" vertical="center" wrapText="1" readingOrder="1"/>
    </xf>
    <xf numFmtId="166" fontId="24" fillId="5" borderId="64" xfId="0" applyNumberFormat="1" applyFont="1" applyFill="1" applyBorder="1" applyAlignment="1">
      <alignment horizontal="center" vertical="center" wrapText="1" readingOrder="1"/>
    </xf>
    <xf numFmtId="166" fontId="24" fillId="5" borderId="211" xfId="0" applyNumberFormat="1" applyFont="1" applyFill="1" applyBorder="1" applyAlignment="1">
      <alignment horizontal="center" vertical="center" wrapText="1" readingOrder="1"/>
    </xf>
    <xf numFmtId="166" fontId="24" fillId="5" borderId="167" xfId="0" applyNumberFormat="1" applyFont="1" applyFill="1" applyBorder="1" applyAlignment="1">
      <alignment horizontal="center" vertical="center" wrapText="1" readingOrder="1"/>
    </xf>
    <xf numFmtId="181" fontId="33" fillId="0" borderId="171" xfId="0" applyNumberFormat="1" applyFont="1" applyFill="1" applyBorder="1" applyAlignment="1">
      <alignment horizontal="center" vertical="center" wrapText="1" readingOrder="1"/>
    </xf>
    <xf numFmtId="181" fontId="33" fillId="0" borderId="170" xfId="0" applyNumberFormat="1" applyFont="1" applyFill="1" applyBorder="1" applyAlignment="1">
      <alignment horizontal="center" vertical="center" wrapText="1" readingOrder="1"/>
    </xf>
    <xf numFmtId="0" fontId="17" fillId="0" borderId="0" xfId="0" applyFont="1" applyAlignment="1">
      <alignment horizontal="left" indent="2"/>
    </xf>
    <xf numFmtId="166" fontId="24" fillId="5" borderId="215" xfId="0" applyNumberFormat="1" applyFont="1" applyFill="1" applyBorder="1" applyAlignment="1">
      <alignment horizontal="center" vertical="center" wrapText="1" readingOrder="1"/>
    </xf>
    <xf numFmtId="166" fontId="24" fillId="5" borderId="140" xfId="0" applyNumberFormat="1" applyFont="1" applyFill="1" applyBorder="1" applyAlignment="1">
      <alignment horizontal="center" vertical="center" wrapText="1" readingOrder="1"/>
    </xf>
    <xf numFmtId="166" fontId="24" fillId="5" borderId="214" xfId="0" applyNumberFormat="1" applyFont="1" applyFill="1" applyBorder="1" applyAlignment="1">
      <alignment horizontal="center" vertical="center" wrapText="1" readingOrder="1"/>
    </xf>
    <xf numFmtId="166" fontId="24" fillId="4" borderId="214" xfId="0" applyNumberFormat="1" applyFont="1" applyFill="1" applyBorder="1" applyAlignment="1">
      <alignment horizontal="center" vertical="center" wrapText="1" readingOrder="1"/>
    </xf>
    <xf numFmtId="166" fontId="24" fillId="4" borderId="140" xfId="0" applyNumberFormat="1" applyFont="1" applyFill="1" applyBorder="1" applyAlignment="1">
      <alignment horizontal="center" vertical="center" wrapText="1" readingOrder="1"/>
    </xf>
    <xf numFmtId="166" fontId="24" fillId="0" borderId="214" xfId="0" applyNumberFormat="1" applyFont="1" applyFill="1" applyBorder="1" applyAlignment="1">
      <alignment horizontal="center" vertical="center" wrapText="1" readingOrder="1"/>
    </xf>
    <xf numFmtId="166" fontId="24" fillId="0" borderId="140" xfId="0" applyNumberFormat="1" applyFont="1" applyFill="1" applyBorder="1" applyAlignment="1">
      <alignment horizontal="center" vertical="center" wrapText="1" readingOrder="1"/>
    </xf>
    <xf numFmtId="166" fontId="24" fillId="7" borderId="214" xfId="0" applyNumberFormat="1" applyFont="1" applyFill="1" applyBorder="1" applyAlignment="1">
      <alignment horizontal="center" vertical="center" wrapText="1" readingOrder="1"/>
    </xf>
    <xf numFmtId="166" fontId="24" fillId="7" borderId="140" xfId="0" applyNumberFormat="1" applyFont="1" applyFill="1" applyBorder="1" applyAlignment="1">
      <alignment horizontal="center" vertical="center" wrapText="1" readingOrder="1"/>
    </xf>
    <xf numFmtId="166" fontId="33" fillId="4" borderId="164" xfId="0" applyNumberFormat="1" applyFont="1" applyFill="1" applyBorder="1" applyAlignment="1">
      <alignment horizontal="center" vertical="center" wrapText="1" readingOrder="1"/>
    </xf>
    <xf numFmtId="0" fontId="17" fillId="0" borderId="151" xfId="0" applyFont="1" applyBorder="1" applyAlignment="1">
      <alignment horizontal="left" indent="1"/>
    </xf>
    <xf numFmtId="0" fontId="17" fillId="0" borderId="0" xfId="0" applyFont="1" applyBorder="1" applyAlignment="1">
      <alignment horizontal="left" indent="1"/>
    </xf>
    <xf numFmtId="0" fontId="17" fillId="0" borderId="0" xfId="0" applyFont="1" applyAlignment="1">
      <alignment horizontal="left" vertical="top" indent="1"/>
    </xf>
    <xf numFmtId="0" fontId="8" fillId="11" borderId="0" xfId="0" applyFont="1" applyFill="1" applyAlignment="1">
      <alignment horizontal="left" indent="1"/>
    </xf>
    <xf numFmtId="0" fontId="39" fillId="10" borderId="157" xfId="1" applyNumberFormat="1" applyFont="1" applyFill="1" applyBorder="1" applyAlignment="1">
      <alignment horizontal="center" vertical="center"/>
    </xf>
    <xf numFmtId="0" fontId="8" fillId="11" borderId="0" xfId="0" applyFont="1" applyFill="1" applyAlignment="1">
      <alignment horizontal="left" wrapText="1" indent="1"/>
    </xf>
    <xf numFmtId="0" fontId="39" fillId="9" borderId="157" xfId="1" applyNumberFormat="1" applyFont="1" applyFill="1" applyBorder="1" applyAlignment="1">
      <alignment horizontal="center" vertical="center"/>
    </xf>
    <xf numFmtId="0" fontId="17" fillId="0" borderId="0" xfId="6" applyFont="1" applyAlignment="1">
      <alignment horizontal="left" indent="1"/>
    </xf>
    <xf numFmtId="168" fontId="39" fillId="9" borderId="176" xfId="1" applyNumberFormat="1" applyFont="1" applyFill="1" applyBorder="1" applyAlignment="1">
      <alignment horizontal="center" vertical="center"/>
    </xf>
    <xf numFmtId="168" fontId="39" fillId="9" borderId="177" xfId="1" applyNumberFormat="1" applyFont="1" applyFill="1" applyBorder="1" applyAlignment="1">
      <alignment horizontal="center" vertical="center"/>
    </xf>
    <xf numFmtId="168" fontId="39" fillId="9" borderId="178" xfId="1" applyNumberFormat="1" applyFont="1" applyFill="1" applyBorder="1" applyAlignment="1">
      <alignment horizontal="center" vertical="center"/>
    </xf>
    <xf numFmtId="0" fontId="33" fillId="0" borderId="179" xfId="6" applyFont="1" applyBorder="1" applyAlignment="1">
      <alignment horizontal="left" vertical="center" wrapText="1" readingOrder="1"/>
    </xf>
    <xf numFmtId="0" fontId="33" fillId="0" borderId="183" xfId="6" applyFont="1" applyBorder="1" applyAlignment="1">
      <alignment horizontal="left" vertical="center" wrapText="1" readingOrder="1"/>
    </xf>
    <xf numFmtId="0" fontId="33" fillId="0" borderId="180" xfId="6" applyFont="1" applyFill="1" applyBorder="1" applyAlignment="1">
      <alignment horizontal="center" vertical="center" wrapText="1" readingOrder="1"/>
    </xf>
    <xf numFmtId="0" fontId="33" fillId="0" borderId="179" xfId="6" applyFont="1" applyFill="1" applyBorder="1" applyAlignment="1">
      <alignment horizontal="center" vertical="center" wrapText="1" readingOrder="1"/>
    </xf>
    <xf numFmtId="0" fontId="33" fillId="0" borderId="181" xfId="6" applyFont="1" applyFill="1" applyBorder="1" applyAlignment="1">
      <alignment horizontal="center" vertical="center" wrapText="1" readingOrder="1"/>
    </xf>
    <xf numFmtId="0" fontId="33" fillId="0" borderId="182" xfId="6" applyFont="1" applyFill="1" applyBorder="1" applyAlignment="1">
      <alignment horizontal="center" vertical="center" wrapText="1" readingOrder="1"/>
    </xf>
    <xf numFmtId="0" fontId="11" fillId="10" borderId="180" xfId="6" applyFont="1" applyFill="1" applyBorder="1" applyAlignment="1">
      <alignment horizontal="center" vertical="center" wrapText="1" readingOrder="1"/>
    </xf>
    <xf numFmtId="0" fontId="11" fillId="10" borderId="179" xfId="6" applyFont="1" applyFill="1" applyBorder="1" applyAlignment="1">
      <alignment horizontal="center" vertical="center" wrapText="1" readingOrder="1"/>
    </xf>
    <xf numFmtId="168" fontId="39" fillId="10" borderId="25" xfId="1" applyNumberFormat="1" applyFont="1" applyFill="1" applyBorder="1" applyAlignment="1">
      <alignment horizontal="center" vertical="center"/>
    </xf>
    <xf numFmtId="168" fontId="39" fillId="10" borderId="0" xfId="1" applyNumberFormat="1" applyFont="1" applyFill="1" applyBorder="1" applyAlignment="1">
      <alignment horizontal="center" vertical="center"/>
    </xf>
    <xf numFmtId="0" fontId="33" fillId="0" borderId="0" xfId="1" applyNumberFormat="1" applyFont="1" applyFill="1" applyBorder="1" applyAlignment="1">
      <alignment horizontal="left" vertical="center" wrapText="1"/>
    </xf>
    <xf numFmtId="0" fontId="33" fillId="0" borderId="143" xfId="1" applyNumberFormat="1" applyFont="1" applyFill="1" applyBorder="1" applyAlignment="1">
      <alignment horizontal="left" vertical="center" wrapText="1"/>
    </xf>
    <xf numFmtId="168" fontId="33" fillId="0" borderId="0" xfId="1" applyNumberFormat="1" applyFont="1" applyFill="1" applyBorder="1" applyAlignment="1">
      <alignment horizontal="center" vertical="center" wrapText="1"/>
    </xf>
    <xf numFmtId="168" fontId="39" fillId="9" borderId="25" xfId="1" applyNumberFormat="1" applyFont="1" applyFill="1" applyBorder="1" applyAlignment="1">
      <alignment horizontal="center" vertical="center"/>
    </xf>
    <xf numFmtId="168" fontId="39" fillId="9" borderId="0" xfId="1" applyNumberFormat="1" applyFont="1" applyFill="1" applyBorder="1" applyAlignment="1">
      <alignment horizontal="center" vertical="center"/>
    </xf>
    <xf numFmtId="0" fontId="17" fillId="0" borderId="0" xfId="0" applyFont="1" applyFill="1" applyBorder="1" applyAlignment="1">
      <alignment horizontal="left" vertical="center" wrapText="1" indent="1"/>
    </xf>
    <xf numFmtId="0" fontId="8" fillId="0" borderId="0" xfId="0" applyFont="1" applyAlignment="1">
      <alignment horizontal="center" vertical="center" textRotation="90"/>
    </xf>
    <xf numFmtId="0" fontId="8" fillId="0" borderId="0" xfId="0" applyFont="1" applyAlignment="1">
      <alignment horizontal="center" vertical="center" textRotation="90" wrapText="1"/>
    </xf>
    <xf numFmtId="0" fontId="17" fillId="0" borderId="0" xfId="0" applyFont="1" applyFill="1" applyAlignment="1">
      <alignment horizontal="left" vertical="top" wrapText="1" indent="1"/>
    </xf>
    <xf numFmtId="0" fontId="11" fillId="9" borderId="47" xfId="0" applyFont="1" applyFill="1" applyBorder="1" applyAlignment="1">
      <alignment horizontal="center" vertical="center" wrapText="1" readingOrder="1"/>
    </xf>
    <xf numFmtId="0" fontId="11" fillId="9" borderId="139" xfId="0" applyFont="1" applyFill="1" applyBorder="1" applyAlignment="1">
      <alignment horizontal="center" vertical="center" wrapText="1" readingOrder="1"/>
    </xf>
    <xf numFmtId="1" fontId="33" fillId="17" borderId="47" xfId="0" applyNumberFormat="1" applyFont="1" applyFill="1" applyBorder="1" applyAlignment="1">
      <alignment horizontal="center" vertical="center" wrapText="1" readingOrder="1"/>
    </xf>
    <xf numFmtId="1" fontId="33" fillId="17" borderId="44" xfId="0" applyNumberFormat="1" applyFont="1" applyFill="1" applyBorder="1" applyAlignment="1">
      <alignment horizontal="center" vertical="center" wrapText="1" readingOrder="1"/>
    </xf>
    <xf numFmtId="164" fontId="33" fillId="17" borderId="47" xfId="0" applyNumberFormat="1" applyFont="1" applyFill="1" applyBorder="1" applyAlignment="1">
      <alignment horizontal="center" vertical="center" wrapText="1" readingOrder="1"/>
    </xf>
    <xf numFmtId="164" fontId="33" fillId="17" borderId="44" xfId="0" applyNumberFormat="1" applyFont="1" applyFill="1" applyBorder="1" applyAlignment="1">
      <alignment horizontal="center" vertical="center" wrapText="1" readingOrder="1"/>
    </xf>
    <xf numFmtId="1" fontId="33" fillId="3" borderId="47" xfId="0" applyNumberFormat="1" applyFont="1" applyFill="1" applyBorder="1" applyAlignment="1">
      <alignment horizontal="center" vertical="center" wrapText="1" readingOrder="1"/>
    </xf>
    <xf numFmtId="1" fontId="33" fillId="3" borderId="44" xfId="0" applyNumberFormat="1" applyFont="1" applyFill="1" applyBorder="1" applyAlignment="1">
      <alignment horizontal="center" vertical="center" wrapText="1" readingOrder="1"/>
    </xf>
    <xf numFmtId="164" fontId="33" fillId="3" borderId="47" xfId="0" applyNumberFormat="1" applyFont="1" applyFill="1" applyBorder="1" applyAlignment="1">
      <alignment horizontal="center" vertical="center" wrapText="1" readingOrder="1"/>
    </xf>
    <xf numFmtId="164" fontId="33" fillId="3" borderId="44" xfId="0" applyNumberFormat="1" applyFont="1" applyFill="1" applyBorder="1" applyAlignment="1">
      <alignment horizontal="center" vertical="center" wrapText="1" readingOrder="1"/>
    </xf>
    <xf numFmtId="1" fontId="33" fillId="3" borderId="139" xfId="0" applyNumberFormat="1" applyFont="1" applyFill="1" applyBorder="1" applyAlignment="1">
      <alignment horizontal="center" vertical="center" wrapText="1" readingOrder="1"/>
    </xf>
    <xf numFmtId="1" fontId="33" fillId="4" borderId="47" xfId="0" applyNumberFormat="1" applyFont="1" applyFill="1" applyBorder="1" applyAlignment="1">
      <alignment horizontal="center" vertical="center" wrapText="1" readingOrder="1"/>
    </xf>
    <xf numFmtId="1" fontId="33" fillId="4" borderId="139" xfId="0" applyNumberFormat="1" applyFont="1" applyFill="1" applyBorder="1" applyAlignment="1">
      <alignment horizontal="center" vertical="center" wrapText="1" readingOrder="1"/>
    </xf>
    <xf numFmtId="0" fontId="8" fillId="0" borderId="0" xfId="0" applyFont="1" applyAlignment="1">
      <alignment horizontal="left" vertical="center" indent="1"/>
    </xf>
    <xf numFmtId="0" fontId="11" fillId="9" borderId="35" xfId="0" applyFont="1" applyFill="1" applyBorder="1" applyAlignment="1">
      <alignment horizontal="center" vertical="center" wrapText="1" readingOrder="1"/>
    </xf>
    <xf numFmtId="0" fontId="12" fillId="0" borderId="0" xfId="8" quotePrefix="1" applyFont="1" applyAlignment="1">
      <alignment horizontal="left" vertical="center" wrapText="1"/>
    </xf>
    <xf numFmtId="0" fontId="56" fillId="0" borderId="0" xfId="8" applyFont="1" applyAlignment="1">
      <alignment horizontal="left" vertical="top" wrapText="1"/>
    </xf>
    <xf numFmtId="0" fontId="8" fillId="0" borderId="0" xfId="8" quotePrefix="1" applyFont="1" applyAlignment="1">
      <alignment horizontal="left" vertical="center" wrapText="1"/>
    </xf>
    <xf numFmtId="0" fontId="8" fillId="0" borderId="0" xfId="8" quotePrefix="1" applyFont="1" applyAlignment="1">
      <alignment horizontal="left" vertical="center"/>
    </xf>
    <xf numFmtId="166" fontId="31" fillId="0" borderId="240" xfId="8" applyNumberFormat="1" applyFont="1" applyFill="1" applyBorder="1" applyAlignment="1">
      <alignment horizontal="center" vertical="center" wrapText="1" readingOrder="1"/>
    </xf>
    <xf numFmtId="166" fontId="31" fillId="0" borderId="241" xfId="8" applyNumberFormat="1" applyFont="1" applyFill="1" applyBorder="1" applyAlignment="1">
      <alignment horizontal="center" vertical="center" wrapText="1" readingOrder="1"/>
    </xf>
    <xf numFmtId="166" fontId="58" fillId="0" borderId="96" xfId="8" applyNumberFormat="1" applyFont="1" applyFill="1" applyBorder="1" applyAlignment="1">
      <alignment horizontal="center" vertical="center" wrapText="1" readingOrder="1"/>
    </xf>
    <xf numFmtId="166" fontId="31" fillId="0" borderId="239" xfId="8" applyNumberFormat="1" applyFont="1" applyFill="1" applyBorder="1" applyAlignment="1">
      <alignment horizontal="center" vertical="center" wrapText="1" readingOrder="1"/>
    </xf>
    <xf numFmtId="0" fontId="63" fillId="0" borderId="0" xfId="8" applyFont="1" applyAlignment="1">
      <alignment horizontal="right" vertical="center" wrapText="1"/>
    </xf>
    <xf numFmtId="0" fontId="55" fillId="9" borderId="0" xfId="8" applyFont="1" applyFill="1" applyBorder="1" applyAlignment="1">
      <alignment horizontal="center" vertical="center"/>
    </xf>
    <xf numFmtId="0" fontId="59" fillId="0" borderId="0" xfId="8" applyFont="1" applyAlignment="1">
      <alignment horizontal="left" vertical="top" wrapText="1"/>
    </xf>
    <xf numFmtId="0" fontId="59" fillId="0" borderId="0" xfId="8" applyFont="1" applyAlignment="1">
      <alignment horizontal="left" vertical="center"/>
    </xf>
    <xf numFmtId="0" fontId="59" fillId="0" borderId="0" xfId="8" applyFont="1" applyAlignment="1">
      <alignment horizontal="left" vertical="center" wrapText="1"/>
    </xf>
    <xf numFmtId="0" fontId="59" fillId="0" borderId="0" xfId="8" applyFont="1" applyAlignment="1">
      <alignment horizontal="left"/>
    </xf>
    <xf numFmtId="0" fontId="59" fillId="0" borderId="0" xfId="8" applyFont="1" applyAlignment="1">
      <alignment horizontal="left" wrapText="1"/>
    </xf>
    <xf numFmtId="0" fontId="8" fillId="0" borderId="0" xfId="8" quotePrefix="1" applyFont="1" applyAlignment="1">
      <alignment vertical="center"/>
    </xf>
    <xf numFmtId="0" fontId="56" fillId="0" borderId="0" xfId="0" applyFont="1" applyAlignment="1">
      <alignment horizontal="left" vertical="center"/>
    </xf>
    <xf numFmtId="0" fontId="59" fillId="0" borderId="0" xfId="0" applyFont="1" applyAlignment="1">
      <alignment horizontal="left"/>
    </xf>
  </cellXfs>
  <cellStyles count="10">
    <cellStyle name="Comma" xfId="1" builtinId="3"/>
    <cellStyle name="Good" xfId="5" builtinId="26"/>
    <cellStyle name="Hyperlink" xfId="4" builtinId="8"/>
    <cellStyle name="Normal" xfId="0" builtinId="0"/>
    <cellStyle name="Normal 2" xfId="2"/>
    <cellStyle name="Normal 3" xfId="6"/>
    <cellStyle name="Normal 39" xfId="7"/>
    <cellStyle name="Normal 4" xfId="8"/>
    <cellStyle name="Percent" xfId="3" builtinId="5"/>
    <cellStyle name="Percent 2" xfId="9"/>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CC"/>
      <color rgb="FF363534"/>
      <color rgb="FFFF0066"/>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400050</xdr:colOff>
      <xdr:row>12</xdr:row>
      <xdr:rowOff>95250</xdr:rowOff>
    </xdr:from>
    <xdr:to>
      <xdr:col>9</xdr:col>
      <xdr:colOff>685800</xdr:colOff>
      <xdr:row>12</xdr:row>
      <xdr:rowOff>95251</xdr:rowOff>
    </xdr:to>
    <xdr:cxnSp macro="">
      <xdr:nvCxnSpPr>
        <xdr:cNvPr id="3" name="Straight Arrow Connector 2"/>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12</xdr:row>
      <xdr:rowOff>95250</xdr:rowOff>
    </xdr:from>
    <xdr:to>
      <xdr:col>8</xdr:col>
      <xdr:colOff>371475</xdr:colOff>
      <xdr:row>12</xdr:row>
      <xdr:rowOff>95251</xdr:rowOff>
    </xdr:to>
    <xdr:cxnSp macro="">
      <xdr:nvCxnSpPr>
        <xdr:cNvPr id="5" name="Straight Arrow Connector 4"/>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361951</xdr:colOff>
      <xdr:row>22</xdr:row>
      <xdr:rowOff>219075</xdr:rowOff>
    </xdr:from>
    <xdr:to>
      <xdr:col>6</xdr:col>
      <xdr:colOff>238126</xdr:colOff>
      <xdr:row>25</xdr:row>
      <xdr:rowOff>28575</xdr:rowOff>
    </xdr:to>
    <xdr:grpSp>
      <xdr:nvGrpSpPr>
        <xdr:cNvPr id="2" name="Group 1"/>
        <xdr:cNvGrpSpPr/>
      </xdr:nvGrpSpPr>
      <xdr:grpSpPr>
        <a:xfrm>
          <a:off x="5248276" y="7162800"/>
          <a:ext cx="3267075" cy="638175"/>
          <a:chOff x="5044622" y="6657975"/>
          <a:chExt cx="3439186" cy="638175"/>
        </a:xfrm>
      </xdr:grpSpPr>
      <xdr:sp macro="" textlink="">
        <xdr:nvSpPr>
          <xdr:cNvPr id="3" name="Right Brace 2"/>
          <xdr:cNvSpPr/>
        </xdr:nvSpPr>
        <xdr:spPr>
          <a:xfrm>
            <a:off x="7581900" y="6686550"/>
            <a:ext cx="72000" cy="597600"/>
          </a:xfrm>
          <a:prstGeom prst="rightBrac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4" name="Rectangle 3"/>
          <xdr:cNvSpPr/>
        </xdr:nvSpPr>
        <xdr:spPr>
          <a:xfrm>
            <a:off x="5044622" y="6686549"/>
            <a:ext cx="2489655" cy="609601"/>
          </a:xfrm>
          <a:prstGeom prst="rect">
            <a:avLst/>
          </a:prstGeom>
          <a:noFill/>
          <a:ln w="19050">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TextBox 4"/>
          <xdr:cNvSpPr txBox="1"/>
        </xdr:nvSpPr>
        <xdr:spPr>
          <a:xfrm>
            <a:off x="7629525" y="6657975"/>
            <a:ext cx="854283"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2"/>
                </a:solidFill>
                <a:latin typeface="Phoenix Sans Medium" panose="02000604040101040103" pitchFamily="2" charset="0"/>
              </a:rPr>
              <a:t>Transfer</a:t>
            </a:r>
          </a:p>
          <a:p>
            <a:pPr algn="ctr"/>
            <a:r>
              <a:rPr lang="en-GB" sz="1050">
                <a:solidFill>
                  <a:schemeClr val="accent2"/>
                </a:solidFill>
                <a:latin typeface="Phoenix Sans Medium" panose="02000604040101040103" pitchFamily="2" charset="0"/>
              </a:rPr>
              <a:t>to CSM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381002</xdr:colOff>
      <xdr:row>22</xdr:row>
      <xdr:rowOff>219075</xdr:rowOff>
    </xdr:from>
    <xdr:to>
      <xdr:col>6</xdr:col>
      <xdr:colOff>133350</xdr:colOff>
      <xdr:row>25</xdr:row>
      <xdr:rowOff>142875</xdr:rowOff>
    </xdr:to>
    <xdr:grpSp>
      <xdr:nvGrpSpPr>
        <xdr:cNvPr id="2" name="Group 1"/>
        <xdr:cNvGrpSpPr/>
      </xdr:nvGrpSpPr>
      <xdr:grpSpPr>
        <a:xfrm>
          <a:off x="4457702" y="5819775"/>
          <a:ext cx="2809873" cy="638175"/>
          <a:chOff x="5418858" y="6677025"/>
          <a:chExt cx="3591787" cy="638175"/>
        </a:xfrm>
      </xdr:grpSpPr>
      <xdr:sp macro="" textlink="">
        <xdr:nvSpPr>
          <xdr:cNvPr id="3" name="Right Brace 2"/>
          <xdr:cNvSpPr/>
        </xdr:nvSpPr>
        <xdr:spPr>
          <a:xfrm>
            <a:off x="7818325" y="6686550"/>
            <a:ext cx="72000" cy="522000"/>
          </a:xfrm>
          <a:prstGeom prst="rightBrac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4" name="Rectangle 3"/>
          <xdr:cNvSpPr/>
        </xdr:nvSpPr>
        <xdr:spPr>
          <a:xfrm>
            <a:off x="5418858" y="6686550"/>
            <a:ext cx="2337705" cy="504000"/>
          </a:xfrm>
          <a:prstGeom prst="rect">
            <a:avLst/>
          </a:prstGeom>
          <a:noFill/>
          <a:ln w="19050">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TextBox 4"/>
          <xdr:cNvSpPr txBox="1"/>
        </xdr:nvSpPr>
        <xdr:spPr>
          <a:xfrm>
            <a:off x="7793089" y="6677025"/>
            <a:ext cx="1217556"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2"/>
                </a:solidFill>
                <a:latin typeface="Phoenix Sans Medium" panose="02000604040101040103" pitchFamily="2" charset="0"/>
              </a:rPr>
              <a:t>Store of</a:t>
            </a:r>
          </a:p>
          <a:p>
            <a:pPr algn="ctr"/>
            <a:r>
              <a:rPr lang="en-GB" sz="1050">
                <a:solidFill>
                  <a:schemeClr val="accent2"/>
                </a:solidFill>
                <a:latin typeface="Phoenix Sans Medium" panose="02000604040101040103" pitchFamily="2" charset="0"/>
              </a:rPr>
              <a:t>future</a:t>
            </a:r>
            <a:r>
              <a:rPr lang="en-GB" sz="1050" baseline="0">
                <a:solidFill>
                  <a:schemeClr val="accent2"/>
                </a:solidFill>
                <a:latin typeface="Phoenix Sans Medium" panose="02000604040101040103" pitchFamily="2" charset="0"/>
              </a:rPr>
              <a:t> value</a:t>
            </a:r>
            <a:endParaRPr lang="en-GB" sz="1050">
              <a:solidFill>
                <a:schemeClr val="accent2"/>
              </a:solidFill>
              <a:latin typeface="Phoenix Sans Medium" panose="02000604040101040103" pitchFamily="2" charset="0"/>
            </a:endParaRPr>
          </a:p>
        </xdr:txBody>
      </xdr:sp>
    </xdr:grp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tabSelected="1" zoomScaleNormal="100" workbookViewId="0"/>
  </sheetViews>
  <sheetFormatPr defaultColWidth="9.140625" defaultRowHeight="20.25"/>
  <cols>
    <col min="1" max="1" width="10.42578125" style="764" customWidth="1"/>
    <col min="2" max="2" width="8.140625" style="726" bestFit="1" customWidth="1"/>
    <col min="3" max="3" width="59" style="583" bestFit="1" customWidth="1"/>
    <col min="4" max="4" width="13.85546875" style="28" bestFit="1" customWidth="1"/>
    <col min="5" max="5" width="21.42578125" style="224" bestFit="1" customWidth="1"/>
    <col min="6" max="6" width="9.140625" style="2"/>
    <col min="7" max="7" width="60.5703125" style="2" bestFit="1" customWidth="1"/>
    <col min="8" max="16384" width="9.140625" style="2"/>
  </cols>
  <sheetData>
    <row r="1" spans="1:5" s="767" customFormat="1" ht="30.75" customHeight="1" thickBot="1">
      <c r="A1" s="763"/>
      <c r="B1" s="763" t="s">
        <v>601</v>
      </c>
      <c r="C1" s="765" t="s">
        <v>39</v>
      </c>
      <c r="D1" s="766" t="s">
        <v>599</v>
      </c>
      <c r="E1" s="766" t="s">
        <v>600</v>
      </c>
    </row>
    <row r="2" spans="1:5" ht="24" customHeight="1" thickTop="1">
      <c r="A2" s="993" t="s">
        <v>145</v>
      </c>
      <c r="B2" s="722">
        <v>1</v>
      </c>
      <c r="C2" s="645" t="s">
        <v>536</v>
      </c>
      <c r="D2" s="646" t="s">
        <v>698</v>
      </c>
      <c r="E2" s="646" t="s">
        <v>530</v>
      </c>
    </row>
    <row r="3" spans="1:5" ht="24" customHeight="1">
      <c r="A3" s="993"/>
      <c r="B3" s="722">
        <v>2</v>
      </c>
      <c r="C3" s="645" t="s">
        <v>0</v>
      </c>
      <c r="D3" s="646" t="s">
        <v>699</v>
      </c>
      <c r="E3" s="646" t="s">
        <v>530</v>
      </c>
    </row>
    <row r="4" spans="1:5" ht="24" customHeight="1">
      <c r="A4" s="993"/>
      <c r="B4" s="722">
        <v>3</v>
      </c>
      <c r="C4" s="645" t="s">
        <v>333</v>
      </c>
      <c r="D4" s="646" t="s">
        <v>267</v>
      </c>
      <c r="E4" s="646" t="s">
        <v>531</v>
      </c>
    </row>
    <row r="5" spans="1:5" ht="24" customHeight="1" thickBot="1">
      <c r="A5" s="994"/>
      <c r="B5" s="723">
        <v>4</v>
      </c>
      <c r="C5" s="647" t="s">
        <v>586</v>
      </c>
      <c r="D5" s="648" t="s">
        <v>700</v>
      </c>
      <c r="E5" s="646" t="s">
        <v>530</v>
      </c>
    </row>
    <row r="6" spans="1:5" ht="24" customHeight="1">
      <c r="A6" s="998" t="s">
        <v>146</v>
      </c>
      <c r="B6" s="724">
        <v>5</v>
      </c>
      <c r="C6" s="652" t="s">
        <v>41</v>
      </c>
      <c r="D6" s="653" t="s">
        <v>698</v>
      </c>
      <c r="E6" s="653" t="s">
        <v>530</v>
      </c>
    </row>
    <row r="7" spans="1:5" ht="24" customHeight="1">
      <c r="A7" s="999"/>
      <c r="B7" s="722">
        <v>6</v>
      </c>
      <c r="C7" s="645" t="s">
        <v>43</v>
      </c>
      <c r="D7" s="646" t="s">
        <v>701</v>
      </c>
      <c r="E7" s="646" t="s">
        <v>530</v>
      </c>
    </row>
    <row r="8" spans="1:5" ht="24" customHeight="1">
      <c r="A8" s="999"/>
      <c r="B8" s="722">
        <v>7</v>
      </c>
      <c r="C8" s="645" t="s">
        <v>537</v>
      </c>
      <c r="D8" s="646" t="s">
        <v>701</v>
      </c>
      <c r="E8" s="646" t="s">
        <v>530</v>
      </c>
    </row>
    <row r="9" spans="1:5" ht="24" customHeight="1">
      <c r="A9" s="999"/>
      <c r="B9" s="722">
        <v>8</v>
      </c>
      <c r="C9" s="645" t="s">
        <v>44</v>
      </c>
      <c r="D9" s="646" t="s">
        <v>702</v>
      </c>
      <c r="E9" s="646" t="s">
        <v>530</v>
      </c>
    </row>
    <row r="10" spans="1:5" ht="24" customHeight="1" thickBot="1">
      <c r="A10" s="1000"/>
      <c r="B10" s="723">
        <v>9</v>
      </c>
      <c r="C10" s="651" t="s">
        <v>42</v>
      </c>
      <c r="D10" s="648" t="s">
        <v>103</v>
      </c>
      <c r="E10" s="648" t="s">
        <v>530</v>
      </c>
    </row>
    <row r="11" spans="1:5" ht="24" customHeight="1">
      <c r="A11" s="1004" t="s">
        <v>2</v>
      </c>
      <c r="B11" s="725" t="s">
        <v>663</v>
      </c>
      <c r="C11" s="649" t="s">
        <v>533</v>
      </c>
      <c r="D11" s="650" t="s">
        <v>40</v>
      </c>
      <c r="E11" s="650" t="s">
        <v>532</v>
      </c>
    </row>
    <row r="12" spans="1:5" ht="24" customHeight="1">
      <c r="A12" s="1005"/>
      <c r="B12" s="724" t="s">
        <v>664</v>
      </c>
      <c r="C12" s="654" t="s">
        <v>534</v>
      </c>
      <c r="D12" s="646" t="s">
        <v>702</v>
      </c>
      <c r="E12" s="646" t="s">
        <v>530</v>
      </c>
    </row>
    <row r="13" spans="1:5" ht="24" customHeight="1">
      <c r="A13" s="1005"/>
      <c r="B13" s="724">
        <v>11</v>
      </c>
      <c r="C13" s="654" t="s">
        <v>535</v>
      </c>
      <c r="D13" s="646" t="s">
        <v>703</v>
      </c>
      <c r="E13" s="646" t="s">
        <v>530</v>
      </c>
    </row>
    <row r="14" spans="1:5" ht="24" customHeight="1">
      <c r="A14" s="1005"/>
      <c r="B14" s="725" t="s">
        <v>579</v>
      </c>
      <c r="C14" s="655" t="s">
        <v>314</v>
      </c>
      <c r="D14" s="656" t="s">
        <v>552</v>
      </c>
      <c r="E14" s="656" t="s">
        <v>532</v>
      </c>
    </row>
    <row r="15" spans="1:5" ht="24" customHeight="1" thickBot="1">
      <c r="A15" s="1006"/>
      <c r="B15" s="723" t="s">
        <v>580</v>
      </c>
      <c r="C15" s="651" t="s">
        <v>377</v>
      </c>
      <c r="D15" s="648" t="s">
        <v>702</v>
      </c>
      <c r="E15" s="648" t="s">
        <v>530</v>
      </c>
    </row>
    <row r="16" spans="1:5" ht="24" customHeight="1">
      <c r="A16" s="1001" t="s">
        <v>3</v>
      </c>
      <c r="B16" s="724">
        <v>13</v>
      </c>
      <c r="C16" s="652" t="s">
        <v>186</v>
      </c>
      <c r="D16" s="653" t="s">
        <v>704</v>
      </c>
      <c r="E16" s="653" t="s">
        <v>530</v>
      </c>
    </row>
    <row r="17" spans="1:7" ht="24" customHeight="1">
      <c r="A17" s="1002"/>
      <c r="B17" s="722">
        <v>14</v>
      </c>
      <c r="C17" s="645" t="s">
        <v>538</v>
      </c>
      <c r="D17" s="646" t="s">
        <v>267</v>
      </c>
      <c r="E17" s="646" t="s">
        <v>531</v>
      </c>
    </row>
    <row r="18" spans="1:7" ht="24" customHeight="1">
      <c r="A18" s="1002"/>
      <c r="B18" s="722">
        <v>15</v>
      </c>
      <c r="C18" s="645" t="s">
        <v>234</v>
      </c>
      <c r="D18" s="646" t="s">
        <v>700</v>
      </c>
      <c r="E18" s="646" t="s">
        <v>530</v>
      </c>
    </row>
    <row r="19" spans="1:7" ht="24" customHeight="1">
      <c r="A19" s="1002"/>
      <c r="B19" s="722">
        <v>16</v>
      </c>
      <c r="C19" s="645" t="s">
        <v>227</v>
      </c>
      <c r="D19" s="646" t="s">
        <v>702</v>
      </c>
      <c r="E19" s="646" t="s">
        <v>530</v>
      </c>
    </row>
    <row r="20" spans="1:7" ht="24" customHeight="1" thickBot="1">
      <c r="A20" s="1003"/>
      <c r="B20" s="723">
        <v>17</v>
      </c>
      <c r="C20" s="647" t="s">
        <v>325</v>
      </c>
      <c r="D20" s="648" t="s">
        <v>705</v>
      </c>
      <c r="E20" s="648" t="s">
        <v>530</v>
      </c>
    </row>
    <row r="21" spans="1:7" ht="24" customHeight="1">
      <c r="A21" s="995" t="s">
        <v>144</v>
      </c>
      <c r="B21" s="802" t="s">
        <v>667</v>
      </c>
      <c r="C21" s="649" t="s">
        <v>665</v>
      </c>
      <c r="D21" s="650" t="s">
        <v>553</v>
      </c>
      <c r="E21" s="650" t="s">
        <v>532</v>
      </c>
    </row>
    <row r="22" spans="1:7" ht="24" customHeight="1">
      <c r="A22" s="996"/>
      <c r="B22" s="722" t="s">
        <v>696</v>
      </c>
      <c r="C22" s="645" t="s">
        <v>666</v>
      </c>
      <c r="D22" s="646" t="s">
        <v>706</v>
      </c>
      <c r="E22" s="646" t="s">
        <v>530</v>
      </c>
      <c r="F22" s="33"/>
      <c r="G22" s="25"/>
    </row>
    <row r="23" spans="1:7" ht="24" customHeight="1">
      <c r="A23" s="996"/>
      <c r="B23" s="722">
        <v>19</v>
      </c>
      <c r="C23" s="645" t="s">
        <v>201</v>
      </c>
      <c r="D23" s="646" t="s">
        <v>698</v>
      </c>
      <c r="E23" s="646" t="s">
        <v>530</v>
      </c>
    </row>
    <row r="24" spans="1:7" ht="24" customHeight="1">
      <c r="A24" s="996"/>
      <c r="B24" s="722">
        <v>20</v>
      </c>
      <c r="C24" s="645" t="s">
        <v>1</v>
      </c>
      <c r="D24" s="646" t="s">
        <v>701</v>
      </c>
      <c r="E24" s="646" t="s">
        <v>530</v>
      </c>
    </row>
    <row r="25" spans="1:7" ht="24" customHeight="1" thickBot="1">
      <c r="A25" s="997"/>
      <c r="B25" s="723">
        <v>21</v>
      </c>
      <c r="C25" s="647" t="s">
        <v>226</v>
      </c>
      <c r="D25" s="648" t="s">
        <v>103</v>
      </c>
      <c r="E25" s="657" t="s">
        <v>530</v>
      </c>
    </row>
    <row r="26" spans="1:7" ht="24" customHeight="1">
      <c r="A26" s="990" t="s">
        <v>790</v>
      </c>
      <c r="B26" s="878">
        <v>22</v>
      </c>
      <c r="C26" s="652" t="s">
        <v>791</v>
      </c>
      <c r="D26" s="879" t="s">
        <v>267</v>
      </c>
      <c r="E26" s="653" t="s">
        <v>531</v>
      </c>
    </row>
    <row r="27" spans="1:7" ht="24" customHeight="1">
      <c r="A27" s="991"/>
      <c r="B27" s="880">
        <v>23</v>
      </c>
      <c r="C27" s="645" t="s">
        <v>792</v>
      </c>
      <c r="D27" s="881" t="s">
        <v>267</v>
      </c>
      <c r="E27" s="646" t="s">
        <v>531</v>
      </c>
    </row>
    <row r="28" spans="1:7" ht="24" customHeight="1" thickBot="1">
      <c r="A28" s="992"/>
      <c r="B28" s="882">
        <v>24</v>
      </c>
      <c r="C28" s="647" t="s">
        <v>907</v>
      </c>
      <c r="D28" s="883" t="s">
        <v>267</v>
      </c>
      <c r="E28" s="648" t="s">
        <v>531</v>
      </c>
    </row>
    <row r="29" spans="1:7" ht="24" customHeight="1">
      <c r="A29" s="987" t="s">
        <v>849</v>
      </c>
      <c r="B29" s="878">
        <v>25</v>
      </c>
      <c r="C29" s="652" t="s">
        <v>866</v>
      </c>
      <c r="D29" s="653" t="s">
        <v>706</v>
      </c>
      <c r="E29" s="653" t="s">
        <v>530</v>
      </c>
      <c r="G29" s="25"/>
    </row>
    <row r="30" spans="1:7" ht="24" customHeight="1">
      <c r="A30" s="988"/>
      <c r="B30" s="880">
        <v>26</v>
      </c>
      <c r="C30" s="645" t="s">
        <v>793</v>
      </c>
      <c r="D30" s="646" t="s">
        <v>1009</v>
      </c>
      <c r="E30" s="646" t="s">
        <v>530</v>
      </c>
      <c r="G30" s="25"/>
    </row>
    <row r="31" spans="1:7" ht="24" customHeight="1">
      <c r="A31" s="988"/>
      <c r="B31" s="880">
        <v>27</v>
      </c>
      <c r="C31" s="645" t="s">
        <v>1005</v>
      </c>
      <c r="D31" s="646" t="s">
        <v>706</v>
      </c>
      <c r="E31" s="646" t="s">
        <v>530</v>
      </c>
      <c r="G31" s="25"/>
    </row>
    <row r="32" spans="1:7" ht="24" customHeight="1" thickBot="1">
      <c r="A32" s="989"/>
      <c r="B32" s="882">
        <v>28</v>
      </c>
      <c r="C32" s="647" t="s">
        <v>1006</v>
      </c>
      <c r="D32" s="648" t="s">
        <v>706</v>
      </c>
      <c r="E32" s="648" t="s">
        <v>530</v>
      </c>
      <c r="G32" s="25"/>
    </row>
  </sheetData>
  <mergeCells count="7">
    <mergeCell ref="A29:A32"/>
    <mergeCell ref="A26:A28"/>
    <mergeCell ref="A2:A5"/>
    <mergeCell ref="A21:A25"/>
    <mergeCell ref="A6:A10"/>
    <mergeCell ref="A16:A20"/>
    <mergeCell ref="A11:A15"/>
  </mergeCells>
  <phoneticPr fontId="0" type="noConversion"/>
  <hyperlinks>
    <hyperlink ref="B2" location="'1 - Cash Generation'!A1" display="'1 - Cash Generation'!A1"/>
    <hyperlink ref="B3" location="'2 - HoldCo cashflow'!A1" display="'2 - HoldCo cashflow'!A1"/>
    <hyperlink ref="B4" location="'3 - Sources &amp; uses'!A1" display="'3 - Sources &amp; uses'!A1"/>
    <hyperlink ref="B5" location="'4 - Long-term free cash'!A1" display="'4 - Long-term free cash'!A1"/>
    <hyperlink ref="B6" location="'5 - Management Actions'!A1" display="'5 - Management Actions'!A1"/>
    <hyperlink ref="B7" location="'6 - PGH Solvency'!A1" display="'6 - PGH Solvency'!A1"/>
    <hyperlink ref="B8" location="'7 - LifeCo Free Surplus'!A1" display="'7 - LifeCo Free Surplus'!A1"/>
    <hyperlink ref="B9" location="'8 - SCR breakdown'!A1" display="'8 - SCR breakdown'!A1"/>
    <hyperlink ref="B10" location="'9 - Sensitivities'!A1" display="'9 - Sensitivities'!A1"/>
    <hyperlink ref="B11" location="'10a - AUA &amp; flows'!A1" display="10a"/>
    <hyperlink ref="B12" location="'10b - AUA &amp; Flows (FY 2020+)'!A1" display="10b"/>
    <hyperlink ref="B13" location="'11 - AUA by fund'!A1" display="'11 - AUA by fund'!A1"/>
    <hyperlink ref="B14" location="'12a - New business (historic)'!A1" display="12a"/>
    <hyperlink ref="B15" location="'12b - New business (2020+)'!A1" display="12b"/>
    <hyperlink ref="B16" location="'13 - Asset data'!A1" display="'13 - Asset data'!A1"/>
    <hyperlink ref="B17" location="'14 - Debt exposure country'!A1" display="'14 - Debt exposure country'!A1"/>
    <hyperlink ref="B18" location="'15 - Credit rating debt'!A1" display="'15 - Credit rating debt'!A1"/>
    <hyperlink ref="B19" location="'16 - Sh Debt by sector'!A1" display="'16 - Sh Debt by sector'!A1"/>
    <hyperlink ref="B20" location="'17 - Illiquids'!A1" display="'17 - Illiquids'!A1"/>
    <hyperlink ref="B23" location="'19 - Dividends'!A1" display="'19 - Dividends'!A1"/>
    <hyperlink ref="B24" location="'20 - Acqs'!A1" display="'20 - Acqs'!A1"/>
    <hyperlink ref="B25" location="'21 - SH debt'!A1" display="'21 - SH debt'!A1"/>
    <hyperlink ref="B22" location="'18b - Leverage (FY22 restated+)'!A1" display="18b"/>
    <hyperlink ref="B21" location="'18a - Leverage (historic)'!A1" display="18a"/>
    <hyperlink ref="B26" location="'22 IFRS P&amp;L (IP format) &amp; rec'!A1" display="'22 IFRS P&amp;L (IP format) &amp; rec'!A1"/>
    <hyperlink ref="B27" location="'23 Shareholders'' equity &amp; rec'!A1" display="'23 Shareholders'' equity &amp; rec'!A1"/>
    <hyperlink ref="B28" location="'24 Adj. equity &amp; CSM AOMs'!A1" display="'24 Adj. equity &amp; CSM AOMs'!A1"/>
    <hyperlink ref="B29" location="'25 - IFRS P&amp;L (IP format)'!A1" display="'25 - IFRS P&amp;L (IP format)'!A1"/>
    <hyperlink ref="B31" location="'27 - Income Statement'!A1" display="'27 - Income Statement'!A1"/>
    <hyperlink ref="B32" location="'28 - Balance Sheet'!A1" display="'28 - Balance Sheet'!A1"/>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52"/>
  <sheetViews>
    <sheetView topLeftCell="A16" zoomScaleNormal="100" workbookViewId="0">
      <selection activeCell="A47" sqref="A47:C47"/>
    </sheetView>
  </sheetViews>
  <sheetFormatPr defaultColWidth="9.140625" defaultRowHeight="16.5"/>
  <cols>
    <col min="1" max="1" width="67" style="2" bestFit="1" customWidth="1"/>
    <col min="2" max="3" width="32.42578125" style="2" customWidth="1"/>
    <col min="4" max="16384" width="9.140625" style="2"/>
  </cols>
  <sheetData>
    <row r="1" spans="1:3" s="24" customFormat="1" ht="24.75" customHeight="1" thickBot="1">
      <c r="A1" s="23" t="s">
        <v>184</v>
      </c>
    </row>
    <row r="2" spans="1:3" ht="24.75" customHeight="1" thickTop="1" thickBot="1">
      <c r="B2" s="1019" t="s">
        <v>603</v>
      </c>
      <c r="C2" s="1019"/>
    </row>
    <row r="3" spans="1:3" s="91" customFormat="1" ht="39" thickTop="1" thickBot="1">
      <c r="A3" s="23" t="s">
        <v>311</v>
      </c>
      <c r="B3" s="95" t="s">
        <v>529</v>
      </c>
      <c r="C3" s="95" t="s">
        <v>331</v>
      </c>
    </row>
    <row r="4" spans="1:3" s="91" customFormat="1" ht="20.25" customHeight="1" thickTop="1" thickBot="1">
      <c r="A4" s="92"/>
      <c r="B4" s="94" t="s">
        <v>45</v>
      </c>
      <c r="C4" s="95" t="s">
        <v>104</v>
      </c>
    </row>
    <row r="5" spans="1:3" s="91" customFormat="1" ht="25.5" customHeight="1" thickTop="1" thickBot="1">
      <c r="A5" s="718" t="s">
        <v>567</v>
      </c>
      <c r="B5" s="677">
        <v>3.9</v>
      </c>
      <c r="C5" s="678">
        <v>1.6</v>
      </c>
    </row>
    <row r="6" spans="1:3" s="91" customFormat="1" ht="25.5" customHeight="1" thickBot="1">
      <c r="A6" s="719" t="s">
        <v>461</v>
      </c>
      <c r="B6" s="677">
        <v>3.8</v>
      </c>
      <c r="C6" s="678">
        <v>1.59</v>
      </c>
    </row>
    <row r="7" spans="1:3" s="91" customFormat="1" ht="25.5" customHeight="1" thickBot="1">
      <c r="A7" s="719" t="s">
        <v>680</v>
      </c>
      <c r="B7" s="677">
        <v>3.7</v>
      </c>
      <c r="C7" s="678">
        <v>1.55</v>
      </c>
    </row>
    <row r="8" spans="1:3" s="91" customFormat="1" ht="25.5" customHeight="1" thickBot="1">
      <c r="A8" s="719" t="s">
        <v>681</v>
      </c>
      <c r="B8" s="677">
        <v>3.5</v>
      </c>
      <c r="C8" s="678">
        <v>1.52</v>
      </c>
    </row>
    <row r="9" spans="1:3" s="91" customFormat="1" ht="25.5" customHeight="1" thickBot="1">
      <c r="A9" s="719" t="s">
        <v>682</v>
      </c>
      <c r="B9" s="677">
        <v>3.9</v>
      </c>
      <c r="C9" s="678">
        <v>1.63</v>
      </c>
    </row>
    <row r="10" spans="1:3" s="91" customFormat="1" ht="25.5" customHeight="1" thickBot="1">
      <c r="A10" s="719" t="s">
        <v>683</v>
      </c>
      <c r="B10" s="677">
        <v>3.9</v>
      </c>
      <c r="C10" s="678">
        <v>1.58</v>
      </c>
    </row>
    <row r="11" spans="1:3" s="91" customFormat="1" ht="25.5" customHeight="1" thickBot="1">
      <c r="A11" s="719" t="s">
        <v>684</v>
      </c>
      <c r="B11" s="677">
        <v>3.9</v>
      </c>
      <c r="C11" s="678">
        <v>1.61</v>
      </c>
    </row>
    <row r="12" spans="1:3" s="91" customFormat="1" ht="25.5" customHeight="1" thickBot="1">
      <c r="A12" s="719" t="s">
        <v>685</v>
      </c>
      <c r="B12" s="677">
        <v>3.9</v>
      </c>
      <c r="C12" s="678">
        <v>1.6</v>
      </c>
    </row>
    <row r="13" spans="1:3" s="91" customFormat="1" ht="25.5" customHeight="1" thickBot="1">
      <c r="A13" s="719" t="s">
        <v>686</v>
      </c>
      <c r="B13" s="677">
        <v>3.6</v>
      </c>
      <c r="C13" s="678">
        <v>1.56</v>
      </c>
    </row>
    <row r="14" spans="1:3" s="91" customFormat="1" ht="25.5" customHeight="1" thickBot="1">
      <c r="A14" s="719" t="s">
        <v>687</v>
      </c>
      <c r="B14" s="677">
        <v>3.6</v>
      </c>
      <c r="C14" s="678">
        <v>1.56</v>
      </c>
    </row>
    <row r="15" spans="1:3" s="91" customFormat="1" ht="25.5" customHeight="1" thickBot="1">
      <c r="A15" s="720" t="s">
        <v>688</v>
      </c>
      <c r="B15" s="677">
        <v>4</v>
      </c>
      <c r="C15" s="678">
        <v>1.6</v>
      </c>
    </row>
    <row r="16" spans="1:3" s="91" customFormat="1" ht="25.5" customHeight="1" thickBot="1">
      <c r="A16" s="720" t="s">
        <v>689</v>
      </c>
      <c r="B16" s="677">
        <v>3.8</v>
      </c>
      <c r="C16" s="678">
        <v>1.6</v>
      </c>
    </row>
    <row r="17" spans="1:4" s="91" customFormat="1" ht="25.5" customHeight="1" thickBot="1">
      <c r="A17" s="719" t="s">
        <v>690</v>
      </c>
      <c r="B17" s="677">
        <v>3.8</v>
      </c>
      <c r="C17" s="678">
        <v>1.59</v>
      </c>
    </row>
    <row r="18" spans="1:4" s="91" customFormat="1" ht="25.5" customHeight="1" thickBot="1">
      <c r="A18" s="719" t="s">
        <v>691</v>
      </c>
      <c r="B18" s="677">
        <v>3.5</v>
      </c>
      <c r="C18" s="678">
        <v>1.55</v>
      </c>
    </row>
    <row r="19" spans="1:4" ht="18.75">
      <c r="D19" s="91"/>
    </row>
    <row r="21" spans="1:4" s="24" customFormat="1" ht="24.75" customHeight="1" thickBot="1">
      <c r="A21" s="23" t="s">
        <v>185</v>
      </c>
      <c r="B21"/>
      <c r="C21"/>
    </row>
    <row r="22" spans="1:4" ht="24.75" customHeight="1" thickTop="1" thickBot="1">
      <c r="B22" s="1019" t="s">
        <v>603</v>
      </c>
      <c r="C22" s="1019"/>
    </row>
    <row r="23" spans="1:4" s="91" customFormat="1" ht="39" thickTop="1" thickBot="1">
      <c r="A23" s="23" t="s">
        <v>311</v>
      </c>
      <c r="B23" s="95" t="s">
        <v>529</v>
      </c>
      <c r="C23" s="95" t="s">
        <v>330</v>
      </c>
    </row>
    <row r="24" spans="1:4" s="91" customFormat="1" ht="20.25" customHeight="1" thickTop="1" thickBot="1">
      <c r="A24" s="92"/>
      <c r="B24" s="94" t="s">
        <v>45</v>
      </c>
      <c r="C24" s="95" t="s">
        <v>104</v>
      </c>
    </row>
    <row r="25" spans="1:4" s="91" customFormat="1" ht="27" customHeight="1" thickTop="1" thickBot="1">
      <c r="A25" s="718" t="s">
        <v>567</v>
      </c>
      <c r="B25" s="677">
        <v>3.9</v>
      </c>
      <c r="C25" s="678">
        <v>1.8</v>
      </c>
    </row>
    <row r="26" spans="1:4" s="91" customFormat="1" ht="27" customHeight="1" thickBot="1">
      <c r="A26" s="719" t="s">
        <v>461</v>
      </c>
      <c r="B26" s="677">
        <v>3.8</v>
      </c>
      <c r="C26" s="678">
        <v>1.82</v>
      </c>
    </row>
    <row r="27" spans="1:4" s="91" customFormat="1" ht="27" customHeight="1" thickBot="1">
      <c r="A27" s="719" t="s">
        <v>680</v>
      </c>
      <c r="B27" s="677">
        <v>3.7</v>
      </c>
      <c r="C27" s="678">
        <v>1.73</v>
      </c>
    </row>
    <row r="28" spans="1:4" s="91" customFormat="1" ht="27" customHeight="1" thickBot="1">
      <c r="A28" s="719" t="s">
        <v>681</v>
      </c>
      <c r="B28" s="677">
        <v>3.5</v>
      </c>
      <c r="C28" s="678">
        <v>1.69</v>
      </c>
    </row>
    <row r="29" spans="1:4" s="91" customFormat="1" ht="27" customHeight="1" thickBot="1">
      <c r="A29" s="719" t="s">
        <v>682</v>
      </c>
      <c r="B29" s="677">
        <v>3.9</v>
      </c>
      <c r="C29" s="678">
        <v>1.83</v>
      </c>
    </row>
    <row r="30" spans="1:4" s="91" customFormat="1" ht="27" customHeight="1" thickBot="1">
      <c r="A30" s="719" t="s">
        <v>683</v>
      </c>
      <c r="B30" s="677">
        <v>3.9</v>
      </c>
      <c r="C30" s="678">
        <v>1.79</v>
      </c>
    </row>
    <row r="31" spans="1:4" s="91" customFormat="1" ht="27" customHeight="1" thickBot="1">
      <c r="A31" s="719" t="s">
        <v>684</v>
      </c>
      <c r="B31" s="677">
        <v>3.9</v>
      </c>
      <c r="C31" s="678">
        <v>1.81</v>
      </c>
    </row>
    <row r="32" spans="1:4" s="91" customFormat="1" ht="27" customHeight="1" thickBot="1">
      <c r="A32" s="719" t="s">
        <v>685</v>
      </c>
      <c r="B32" s="677">
        <v>3.9</v>
      </c>
      <c r="C32" s="678">
        <v>1.8</v>
      </c>
    </row>
    <row r="33" spans="1:3" s="91" customFormat="1" ht="27" customHeight="1" thickBot="1">
      <c r="A33" s="719" t="s">
        <v>686</v>
      </c>
      <c r="B33" s="677">
        <v>3.6</v>
      </c>
      <c r="C33" s="678">
        <v>1.74</v>
      </c>
    </row>
    <row r="34" spans="1:3" s="91" customFormat="1" ht="27" customHeight="1" thickBot="1">
      <c r="A34" s="719" t="s">
        <v>687</v>
      </c>
      <c r="B34" s="677">
        <v>3.6</v>
      </c>
      <c r="C34" s="678">
        <v>1.74</v>
      </c>
    </row>
    <row r="35" spans="1:3" s="91" customFormat="1" ht="27" customHeight="1" thickBot="1">
      <c r="A35" s="720" t="s">
        <v>688</v>
      </c>
      <c r="B35" s="677">
        <v>4</v>
      </c>
      <c r="C35" s="678">
        <v>1.79</v>
      </c>
    </row>
    <row r="36" spans="1:3" s="91" customFormat="1" ht="27" customHeight="1" thickBot="1">
      <c r="A36" s="720" t="s">
        <v>689</v>
      </c>
      <c r="B36" s="677">
        <v>3.8</v>
      </c>
      <c r="C36" s="678">
        <v>1.8</v>
      </c>
    </row>
    <row r="37" spans="1:3" s="91" customFormat="1" ht="27" customHeight="1" thickBot="1">
      <c r="A37" s="719" t="s">
        <v>690</v>
      </c>
      <c r="B37" s="677">
        <v>3.8</v>
      </c>
      <c r="C37" s="678">
        <v>1.78</v>
      </c>
    </row>
    <row r="38" spans="1:3" s="91" customFormat="1" ht="27" customHeight="1" thickBot="1">
      <c r="A38" s="719" t="s">
        <v>691</v>
      </c>
      <c r="B38" s="677">
        <v>3.5</v>
      </c>
      <c r="C38" s="678">
        <v>1.73</v>
      </c>
    </row>
    <row r="41" spans="1:3">
      <c r="A41" s="717" t="s">
        <v>19</v>
      </c>
      <c r="B41" s="73"/>
      <c r="C41" s="73"/>
    </row>
    <row r="42" spans="1:3">
      <c r="A42" s="1020" t="s">
        <v>739</v>
      </c>
      <c r="B42" s="1020"/>
      <c r="C42" s="1020"/>
    </row>
    <row r="43" spans="1:3">
      <c r="A43" s="1018" t="s">
        <v>672</v>
      </c>
      <c r="B43" s="1018"/>
      <c r="C43" s="1018"/>
    </row>
    <row r="44" spans="1:3">
      <c r="A44" s="1018" t="s">
        <v>673</v>
      </c>
      <c r="B44" s="1018"/>
      <c r="C44" s="1018"/>
    </row>
    <row r="45" spans="1:3" ht="28.5" customHeight="1">
      <c r="A45" s="1018" t="s">
        <v>674</v>
      </c>
      <c r="B45" s="1018"/>
      <c r="C45" s="1018"/>
    </row>
    <row r="46" spans="1:3">
      <c r="A46" s="1021" t="s">
        <v>675</v>
      </c>
      <c r="B46" s="1021"/>
      <c r="C46" s="1021"/>
    </row>
    <row r="47" spans="1:3" ht="30.75" customHeight="1">
      <c r="A47" s="1018" t="s">
        <v>676</v>
      </c>
      <c r="B47" s="1018"/>
      <c r="C47" s="1018"/>
    </row>
    <row r="48" spans="1:3" ht="33" customHeight="1">
      <c r="A48" s="1018" t="s">
        <v>692</v>
      </c>
      <c r="B48" s="1018"/>
      <c r="C48" s="1018"/>
    </row>
    <row r="49" spans="1:3">
      <c r="A49" s="1018" t="s">
        <v>677</v>
      </c>
      <c r="B49" s="1018"/>
      <c r="C49" s="1018"/>
    </row>
    <row r="50" spans="1:3">
      <c r="A50" s="1018" t="s">
        <v>678</v>
      </c>
      <c r="B50" s="1018"/>
      <c r="C50" s="1018"/>
    </row>
    <row r="51" spans="1:3">
      <c r="A51" s="1018" t="s">
        <v>679</v>
      </c>
      <c r="B51" s="1018"/>
      <c r="C51" s="1018"/>
    </row>
    <row r="52" spans="1:3">
      <c r="A52" s="790"/>
      <c r="B52" s="790"/>
      <c r="C52" s="790"/>
    </row>
  </sheetData>
  <mergeCells count="12">
    <mergeCell ref="A50:C50"/>
    <mergeCell ref="A51:C51"/>
    <mergeCell ref="B2:C2"/>
    <mergeCell ref="B22:C22"/>
    <mergeCell ref="A42:C42"/>
    <mergeCell ref="A43:C43"/>
    <mergeCell ref="A44:C44"/>
    <mergeCell ref="A45:C45"/>
    <mergeCell ref="A46:C46"/>
    <mergeCell ref="A47:C47"/>
    <mergeCell ref="A48:C48"/>
    <mergeCell ref="A49:C4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45"/>
  <sheetViews>
    <sheetView zoomScaleNormal="100" workbookViewId="0">
      <selection activeCell="K14" sqref="K14"/>
    </sheetView>
  </sheetViews>
  <sheetFormatPr defaultColWidth="9.140625" defaultRowHeight="16.5"/>
  <cols>
    <col min="1" max="1" width="6.85546875" style="2" customWidth="1"/>
    <col min="2" max="2" width="61.28515625" style="24" customWidth="1"/>
    <col min="3" max="3" width="3.28515625" style="2" customWidth="1"/>
    <col min="4" max="9" width="10.7109375" style="2" customWidth="1"/>
    <col min="10" max="10" width="9.5703125" style="2" bestFit="1" customWidth="1"/>
    <col min="11" max="21" width="9.140625" style="2"/>
    <col min="22" max="22" width="9.85546875" style="2" bestFit="1" customWidth="1"/>
    <col min="23" max="16384" width="9.140625" style="2"/>
  </cols>
  <sheetData>
    <row r="1" spans="1:11" ht="20.25">
      <c r="A1" s="1" t="s">
        <v>351</v>
      </c>
    </row>
    <row r="2" spans="1:11" ht="17.25" thickBot="1"/>
    <row r="3" spans="1:11" ht="28.5" customHeight="1" thickTop="1" thickBot="1">
      <c r="B3" s="33"/>
      <c r="D3" s="21">
        <v>2015</v>
      </c>
      <c r="E3" s="21">
        <v>2016</v>
      </c>
      <c r="F3" s="21">
        <v>2017</v>
      </c>
      <c r="G3" s="21">
        <v>2018</v>
      </c>
      <c r="H3" s="21">
        <v>2019</v>
      </c>
      <c r="I3" s="21" t="s">
        <v>5</v>
      </c>
    </row>
    <row r="4" spans="1:11" ht="20.25" customHeight="1" thickTop="1" thickBot="1">
      <c r="B4" s="58" t="s">
        <v>45</v>
      </c>
    </row>
    <row r="5" spans="1:11" ht="20.25" customHeight="1" thickTop="1">
      <c r="B5" s="65" t="s">
        <v>46</v>
      </c>
      <c r="D5" s="96">
        <v>47</v>
      </c>
      <c r="E5" s="96">
        <v>76</v>
      </c>
      <c r="F5" s="96">
        <v>74</v>
      </c>
      <c r="G5" s="96">
        <v>118.8</v>
      </c>
      <c r="H5" s="96">
        <v>126.1</v>
      </c>
      <c r="I5" s="96">
        <v>128</v>
      </c>
      <c r="K5" s="76"/>
    </row>
    <row r="6" spans="1:11" ht="20.25" customHeight="1">
      <c r="B6" s="59" t="s">
        <v>47</v>
      </c>
      <c r="D6" s="97" t="s">
        <v>89</v>
      </c>
      <c r="E6" s="97" t="s">
        <v>89</v>
      </c>
      <c r="F6" s="97" t="s">
        <v>89</v>
      </c>
      <c r="G6" s="97">
        <v>84.6</v>
      </c>
      <c r="H6" s="97">
        <v>97.5</v>
      </c>
      <c r="I6" s="97">
        <v>94.1</v>
      </c>
    </row>
    <row r="7" spans="1:11" ht="20.25" customHeight="1" thickBot="1">
      <c r="B7" s="66" t="s">
        <v>48</v>
      </c>
      <c r="D7" s="97" t="s">
        <v>89</v>
      </c>
      <c r="E7" s="97" t="s">
        <v>89</v>
      </c>
      <c r="F7" s="97" t="s">
        <v>89</v>
      </c>
      <c r="G7" s="98">
        <v>22.9</v>
      </c>
      <c r="H7" s="98">
        <v>24.7</v>
      </c>
      <c r="I7" s="98">
        <v>26.2</v>
      </c>
    </row>
    <row r="8" spans="1:11" ht="20.25" customHeight="1" thickTop="1" thickBot="1">
      <c r="B8" s="63" t="s">
        <v>105</v>
      </c>
      <c r="D8" s="68">
        <v>47</v>
      </c>
      <c r="E8" s="68">
        <v>76</v>
      </c>
      <c r="F8" s="68">
        <v>74</v>
      </c>
      <c r="G8" s="68">
        <v>226.29999999999998</v>
      </c>
      <c r="H8" s="68">
        <v>248.29999999999998</v>
      </c>
      <c r="I8" s="68">
        <v>248.3</v>
      </c>
    </row>
    <row r="9" spans="1:11" ht="17.25" thickTop="1"/>
    <row r="11" spans="1:11" ht="21.75" customHeight="1" thickBot="1">
      <c r="B11" s="47" t="s">
        <v>148</v>
      </c>
    </row>
    <row r="12" spans="1:11" s="67" customFormat="1" ht="21" customHeight="1" thickBot="1">
      <c r="B12" s="99" t="s">
        <v>106</v>
      </c>
      <c r="D12" s="100">
        <v>52</v>
      </c>
      <c r="E12" s="100">
        <v>47</v>
      </c>
      <c r="F12" s="100">
        <v>76</v>
      </c>
      <c r="G12" s="100">
        <v>74</v>
      </c>
      <c r="H12" s="100">
        <v>226.3</v>
      </c>
      <c r="I12" s="100">
        <v>248.3</v>
      </c>
      <c r="J12" s="2"/>
      <c r="K12" s="2"/>
    </row>
    <row r="13" spans="1:11" ht="21" customHeight="1" thickBot="1">
      <c r="B13" s="10" t="s">
        <v>720</v>
      </c>
      <c r="D13" s="101"/>
      <c r="E13" s="102"/>
      <c r="F13" s="102"/>
      <c r="G13" s="103">
        <v>166</v>
      </c>
      <c r="H13" s="101"/>
      <c r="I13" s="101"/>
      <c r="K13" s="76"/>
    </row>
    <row r="14" spans="1:11" s="67" customFormat="1" ht="21" customHeight="1" thickBot="1">
      <c r="B14" s="99" t="s">
        <v>107</v>
      </c>
      <c r="D14" s="100">
        <v>52</v>
      </c>
      <c r="E14" s="100">
        <v>47</v>
      </c>
      <c r="F14" s="100">
        <v>76</v>
      </c>
      <c r="G14" s="100">
        <v>240</v>
      </c>
      <c r="H14" s="100">
        <v>226.3</v>
      </c>
      <c r="I14" s="100">
        <v>248.3</v>
      </c>
      <c r="J14" s="2"/>
      <c r="K14" s="2"/>
    </row>
    <row r="15" spans="1:11" ht="21" customHeight="1" thickBot="1">
      <c r="B15" s="10" t="s">
        <v>445</v>
      </c>
      <c r="D15" s="103"/>
      <c r="E15" s="103">
        <v>6.7</v>
      </c>
      <c r="F15" s="103" t="s">
        <v>89</v>
      </c>
      <c r="G15" s="103">
        <v>16.3</v>
      </c>
      <c r="H15" s="103">
        <v>16.899999999999999</v>
      </c>
      <c r="I15" s="103">
        <v>7.9</v>
      </c>
    </row>
    <row r="16" spans="1:11" ht="21" customHeight="1" thickBot="1">
      <c r="B16" s="10" t="s">
        <v>446</v>
      </c>
      <c r="D16" s="103">
        <v>-5</v>
      </c>
      <c r="E16" s="103" t="s">
        <v>89</v>
      </c>
      <c r="F16" s="103">
        <v>-2</v>
      </c>
      <c r="G16" s="103">
        <v>-19.600000000000001</v>
      </c>
      <c r="H16" s="103">
        <v>-21.3</v>
      </c>
      <c r="I16" s="103">
        <v>-8.4</v>
      </c>
    </row>
    <row r="17" spans="1:17" ht="21" customHeight="1" thickBot="1">
      <c r="B17" s="10" t="s">
        <v>108</v>
      </c>
      <c r="D17" s="103" t="s">
        <v>89</v>
      </c>
      <c r="E17" s="103" t="s">
        <v>89</v>
      </c>
      <c r="F17" s="103" t="s">
        <v>89</v>
      </c>
      <c r="G17" s="103">
        <v>-10.4</v>
      </c>
      <c r="H17" s="103">
        <v>26.4</v>
      </c>
      <c r="I17" s="103">
        <v>0.5</v>
      </c>
    </row>
    <row r="18" spans="1:17" ht="21" customHeight="1" thickBot="1">
      <c r="B18" s="10" t="s">
        <v>447</v>
      </c>
      <c r="D18" s="103" t="s">
        <v>89</v>
      </c>
      <c r="E18" s="103">
        <v>12.3</v>
      </c>
      <c r="F18" s="103" t="s">
        <v>89</v>
      </c>
      <c r="G18" s="103" t="s">
        <v>89</v>
      </c>
      <c r="H18" s="103" t="s">
        <v>89</v>
      </c>
      <c r="I18" s="103" t="s">
        <v>89</v>
      </c>
    </row>
    <row r="19" spans="1:17" ht="21" customHeight="1" thickBot="1">
      <c r="B19" s="10" t="s">
        <v>448</v>
      </c>
      <c r="D19" s="103" t="s">
        <v>89</v>
      </c>
      <c r="E19" s="103">
        <v>10</v>
      </c>
      <c r="F19" s="103" t="s">
        <v>89</v>
      </c>
      <c r="G19" s="103" t="s">
        <v>89</v>
      </c>
      <c r="H19" s="103" t="s">
        <v>89</v>
      </c>
      <c r="I19" s="103" t="s">
        <v>89</v>
      </c>
    </row>
    <row r="20" spans="1:17" ht="7.5" customHeight="1" thickBot="1">
      <c r="B20" s="10"/>
      <c r="D20" s="103"/>
      <c r="E20" s="103"/>
      <c r="F20" s="103"/>
      <c r="G20" s="103"/>
      <c r="H20" s="103"/>
      <c r="I20" s="103"/>
    </row>
    <row r="21" spans="1:17" s="67" customFormat="1" ht="21" customHeight="1" thickBot="1">
      <c r="B21" s="99" t="s">
        <v>109</v>
      </c>
      <c r="D21" s="100">
        <v>47</v>
      </c>
      <c r="E21" s="100">
        <v>76</v>
      </c>
      <c r="F21" s="100">
        <v>74</v>
      </c>
      <c r="G21" s="100">
        <v>226.3</v>
      </c>
      <c r="H21" s="100">
        <v>248.3</v>
      </c>
      <c r="I21" s="100">
        <v>248.29999999999998</v>
      </c>
      <c r="J21" s="2"/>
    </row>
    <row r="23" spans="1:17">
      <c r="G23" s="104"/>
    </row>
    <row r="24" spans="1:17">
      <c r="A24" s="48" t="s">
        <v>19</v>
      </c>
    </row>
    <row r="25" spans="1:17">
      <c r="A25" s="20" t="s">
        <v>458</v>
      </c>
    </row>
    <row r="26" spans="1:17">
      <c r="A26" s="20" t="s">
        <v>459</v>
      </c>
    </row>
    <row r="28" spans="1:17" ht="17.25" thickBot="1"/>
    <row r="29" spans="1:17" ht="31.5" customHeight="1" thickTop="1" thickBot="1">
      <c r="A29" s="105" t="s">
        <v>149</v>
      </c>
      <c r="D29" s="1027" t="s">
        <v>110</v>
      </c>
      <c r="E29" s="1028"/>
      <c r="F29" s="1027" t="s">
        <v>111</v>
      </c>
      <c r="G29" s="1028"/>
      <c r="H29" s="1027" t="s">
        <v>112</v>
      </c>
      <c r="I29" s="1028"/>
      <c r="J29" s="1027" t="s">
        <v>122</v>
      </c>
      <c r="K29" s="1028"/>
      <c r="L29" s="1027" t="s">
        <v>449</v>
      </c>
      <c r="M29" s="1028"/>
      <c r="N29" s="1027" t="s">
        <v>48</v>
      </c>
      <c r="O29" s="1028"/>
      <c r="P29" s="1027" t="s">
        <v>123</v>
      </c>
      <c r="Q29" s="1028"/>
    </row>
    <row r="30" spans="1:17" s="67" customFormat="1" ht="21" customHeight="1" thickTop="1" thickBot="1">
      <c r="B30" s="99" t="s">
        <v>113</v>
      </c>
      <c r="D30" s="1037">
        <v>37.5</v>
      </c>
      <c r="E30" s="1038"/>
      <c r="F30" s="1037">
        <v>24.2</v>
      </c>
      <c r="G30" s="1038"/>
      <c r="H30" s="1037">
        <v>22.9</v>
      </c>
      <c r="I30" s="1038"/>
      <c r="J30" s="1029">
        <v>84.6</v>
      </c>
      <c r="K30" s="1030"/>
      <c r="L30" s="1029">
        <v>118.8</v>
      </c>
      <c r="M30" s="1030"/>
      <c r="N30" s="1029">
        <v>22.9</v>
      </c>
      <c r="O30" s="1030"/>
      <c r="P30" s="1029">
        <v>226.29999999999998</v>
      </c>
      <c r="Q30" s="1030"/>
    </row>
    <row r="31" spans="1:17" ht="21" customHeight="1" thickBot="1">
      <c r="B31" s="10" t="s">
        <v>114</v>
      </c>
      <c r="D31" s="1033">
        <v>1.6</v>
      </c>
      <c r="E31" s="1034"/>
      <c r="F31" s="1033">
        <v>1.6</v>
      </c>
      <c r="G31" s="1034"/>
      <c r="H31" s="1033">
        <v>2.8</v>
      </c>
      <c r="I31" s="1034"/>
      <c r="J31" s="1022">
        <v>6</v>
      </c>
      <c r="K31" s="1023"/>
      <c r="L31" s="1031"/>
      <c r="M31" s="1032"/>
      <c r="N31" s="1022">
        <v>0.1</v>
      </c>
      <c r="O31" s="1023"/>
      <c r="P31" s="1026">
        <v>6.1</v>
      </c>
      <c r="Q31" s="1025"/>
    </row>
    <row r="32" spans="1:17" ht="21" customHeight="1" thickBot="1">
      <c r="B32" s="10" t="s">
        <v>115</v>
      </c>
      <c r="D32" s="1033">
        <v>3.3</v>
      </c>
      <c r="E32" s="1034"/>
      <c r="F32" s="1033">
        <v>0.3</v>
      </c>
      <c r="G32" s="1034"/>
      <c r="H32" s="1033">
        <v>0.2</v>
      </c>
      <c r="I32" s="1034"/>
      <c r="J32" s="1022">
        <v>3.8</v>
      </c>
      <c r="K32" s="1023"/>
      <c r="L32" s="1022">
        <v>5.3</v>
      </c>
      <c r="M32" s="1023"/>
      <c r="N32" s="1022">
        <v>1.7</v>
      </c>
      <c r="O32" s="1023"/>
      <c r="P32" s="1026">
        <v>10.799999999999999</v>
      </c>
      <c r="Q32" s="1025"/>
    </row>
    <row r="33" spans="1:22" ht="21" customHeight="1" thickBot="1">
      <c r="B33" s="10" t="s">
        <v>116</v>
      </c>
      <c r="D33" s="1033">
        <v>-3.1</v>
      </c>
      <c r="E33" s="1034"/>
      <c r="F33" s="1033">
        <v>-3.1</v>
      </c>
      <c r="G33" s="1034"/>
      <c r="H33" s="1033">
        <v>-1.9</v>
      </c>
      <c r="I33" s="1034"/>
      <c r="J33" s="1022">
        <v>-8.1</v>
      </c>
      <c r="K33" s="1023"/>
      <c r="L33" s="1022">
        <v>-11.3</v>
      </c>
      <c r="M33" s="1023"/>
      <c r="N33" s="1022">
        <v>-1.9</v>
      </c>
      <c r="O33" s="1023"/>
      <c r="P33" s="1026">
        <v>-21.299999999999997</v>
      </c>
      <c r="Q33" s="1025"/>
    </row>
    <row r="34" spans="1:22" ht="19.5" thickBot="1">
      <c r="B34" s="10" t="s">
        <v>108</v>
      </c>
      <c r="D34" s="1033">
        <v>5.6</v>
      </c>
      <c r="E34" s="1034"/>
      <c r="F34" s="1033">
        <v>3.1</v>
      </c>
      <c r="G34" s="1034"/>
      <c r="H34" s="1033">
        <v>3</v>
      </c>
      <c r="I34" s="1034"/>
      <c r="J34" s="1022">
        <v>11.7</v>
      </c>
      <c r="K34" s="1023"/>
      <c r="L34" s="1022">
        <v>13.3</v>
      </c>
      <c r="M34" s="1023"/>
      <c r="N34" s="1022">
        <v>1.9</v>
      </c>
      <c r="O34" s="1023"/>
      <c r="P34" s="1026">
        <v>26.9</v>
      </c>
      <c r="Q34" s="1025"/>
    </row>
    <row r="35" spans="1:22" ht="21" customHeight="1" thickBot="1">
      <c r="B35" s="10" t="s">
        <v>117</v>
      </c>
      <c r="D35" s="1033">
        <v>-2.4</v>
      </c>
      <c r="E35" s="1034"/>
      <c r="F35" s="1033">
        <v>1.9</v>
      </c>
      <c r="G35" s="1034"/>
      <c r="H35" s="1033" t="s">
        <v>89</v>
      </c>
      <c r="I35" s="1034"/>
      <c r="J35" s="1022">
        <v>-0.5</v>
      </c>
      <c r="K35" s="1023"/>
      <c r="L35" s="1022" t="s">
        <v>89</v>
      </c>
      <c r="M35" s="1023"/>
      <c r="N35" s="1022" t="s">
        <v>89</v>
      </c>
      <c r="O35" s="1023"/>
      <c r="P35" s="1026">
        <v>-0.5</v>
      </c>
      <c r="Q35" s="1025"/>
      <c r="U35" s="104"/>
    </row>
    <row r="36" spans="1:22" ht="21" customHeight="1" thickBot="1">
      <c r="B36" s="99" t="s">
        <v>118</v>
      </c>
      <c r="D36" s="1035">
        <v>42.5</v>
      </c>
      <c r="E36" s="1036"/>
      <c r="F36" s="1035">
        <v>28</v>
      </c>
      <c r="G36" s="1036"/>
      <c r="H36" s="1035">
        <v>27</v>
      </c>
      <c r="I36" s="1036"/>
      <c r="J36" s="1024">
        <v>97.5</v>
      </c>
      <c r="K36" s="1025"/>
      <c r="L36" s="1024">
        <v>126.1</v>
      </c>
      <c r="M36" s="1025"/>
      <c r="N36" s="1024">
        <v>24.7</v>
      </c>
      <c r="O36" s="1025"/>
      <c r="P36" s="1024">
        <v>248.29999999999998</v>
      </c>
      <c r="Q36" s="1025"/>
      <c r="U36" s="104"/>
    </row>
    <row r="37" spans="1:22" ht="21" customHeight="1" thickBot="1">
      <c r="B37" s="10" t="s">
        <v>114</v>
      </c>
      <c r="D37" s="1033">
        <v>0.7</v>
      </c>
      <c r="E37" s="1034"/>
      <c r="F37" s="1033">
        <v>0.7</v>
      </c>
      <c r="G37" s="1034"/>
      <c r="H37" s="1033">
        <v>1.2</v>
      </c>
      <c r="I37" s="1034"/>
      <c r="J37" s="1022">
        <v>2.5999999999999996</v>
      </c>
      <c r="K37" s="1023"/>
      <c r="L37" s="1031"/>
      <c r="M37" s="1032"/>
      <c r="N37" s="1022">
        <v>0.5</v>
      </c>
      <c r="O37" s="1023"/>
      <c r="P37" s="1024">
        <v>3.0999999999999996</v>
      </c>
      <c r="Q37" s="1025"/>
      <c r="V37" s="106"/>
    </row>
    <row r="38" spans="1:22" ht="21" customHeight="1" thickBot="1">
      <c r="B38" s="10" t="s">
        <v>115</v>
      </c>
      <c r="D38" s="1033">
        <v>1.7</v>
      </c>
      <c r="E38" s="1034"/>
      <c r="F38" s="1033">
        <v>0.1</v>
      </c>
      <c r="G38" s="1034"/>
      <c r="H38" s="1033">
        <v>0.1</v>
      </c>
      <c r="I38" s="1034"/>
      <c r="J38" s="1022">
        <v>1.9000000000000001</v>
      </c>
      <c r="K38" s="1023"/>
      <c r="L38" s="1022">
        <v>2.5</v>
      </c>
      <c r="M38" s="1023"/>
      <c r="N38" s="1022">
        <v>0.4</v>
      </c>
      <c r="O38" s="1023"/>
      <c r="P38" s="1024">
        <v>4.8000000000000007</v>
      </c>
      <c r="Q38" s="1025"/>
    </row>
    <row r="39" spans="1:22" ht="21" customHeight="1" thickBot="1">
      <c r="B39" s="10" t="s">
        <v>116</v>
      </c>
      <c r="D39" s="1033">
        <v>-1.2</v>
      </c>
      <c r="E39" s="1034"/>
      <c r="F39" s="1033">
        <v>-1.3</v>
      </c>
      <c r="G39" s="1034"/>
      <c r="H39" s="1033">
        <v>-0.8</v>
      </c>
      <c r="I39" s="1034"/>
      <c r="J39" s="1022">
        <v>-3.3</v>
      </c>
      <c r="K39" s="1023"/>
      <c r="L39" s="1022">
        <v>-4.3</v>
      </c>
      <c r="M39" s="1023"/>
      <c r="N39" s="1022">
        <v>-0.8</v>
      </c>
      <c r="O39" s="1023"/>
      <c r="P39" s="1024">
        <v>-8.4</v>
      </c>
      <c r="Q39" s="1025"/>
    </row>
    <row r="40" spans="1:22" ht="21" customHeight="1" thickBot="1">
      <c r="B40" s="10" t="s">
        <v>108</v>
      </c>
      <c r="D40" s="1033">
        <v>-2.1</v>
      </c>
      <c r="E40" s="1034"/>
      <c r="F40" s="1033">
        <v>-1.1000000000000001</v>
      </c>
      <c r="G40" s="1034"/>
      <c r="H40" s="1033">
        <v>-1.3</v>
      </c>
      <c r="I40" s="1034"/>
      <c r="J40" s="1022">
        <v>-4.5</v>
      </c>
      <c r="K40" s="1023"/>
      <c r="L40" s="1022">
        <v>3.7</v>
      </c>
      <c r="M40" s="1023"/>
      <c r="N40" s="1022">
        <v>1.4</v>
      </c>
      <c r="O40" s="1023"/>
      <c r="P40" s="1024">
        <v>0.60000000000000009</v>
      </c>
      <c r="Q40" s="1025"/>
    </row>
    <row r="41" spans="1:22" ht="21" customHeight="1" thickBot="1">
      <c r="B41" s="10" t="s">
        <v>117</v>
      </c>
      <c r="D41" s="1033">
        <v>-1</v>
      </c>
      <c r="E41" s="1034"/>
      <c r="F41" s="1033">
        <v>0.9</v>
      </c>
      <c r="G41" s="1034"/>
      <c r="H41" s="1033" t="s">
        <v>89</v>
      </c>
      <c r="I41" s="1034"/>
      <c r="J41" s="1022">
        <v>-9.9999999999999978E-2</v>
      </c>
      <c r="K41" s="1023"/>
      <c r="L41" s="1022" t="s">
        <v>89</v>
      </c>
      <c r="M41" s="1023"/>
      <c r="N41" s="1022" t="s">
        <v>89</v>
      </c>
      <c r="O41" s="1023"/>
      <c r="P41" s="1024">
        <v>-9.9999999999999978E-2</v>
      </c>
      <c r="Q41" s="1025"/>
    </row>
    <row r="42" spans="1:22" ht="21" customHeight="1" thickBot="1">
      <c r="B42" s="99" t="s">
        <v>119</v>
      </c>
      <c r="D42" s="1035">
        <v>40.6</v>
      </c>
      <c r="E42" s="1036"/>
      <c r="F42" s="1035">
        <v>27.299999999999997</v>
      </c>
      <c r="G42" s="1036"/>
      <c r="H42" s="1035">
        <v>26.2</v>
      </c>
      <c r="I42" s="1036"/>
      <c r="J42" s="1024">
        <v>94.100000000000009</v>
      </c>
      <c r="K42" s="1025"/>
      <c r="L42" s="1024">
        <v>128</v>
      </c>
      <c r="M42" s="1025"/>
      <c r="N42" s="1024">
        <v>26.199999999999996</v>
      </c>
      <c r="O42" s="1025"/>
      <c r="P42" s="1024">
        <v>248.29999999999998</v>
      </c>
      <c r="Q42" s="1025"/>
    </row>
    <row r="44" spans="1:22">
      <c r="A44" s="48" t="s">
        <v>19</v>
      </c>
    </row>
    <row r="45" spans="1:22">
      <c r="A45" s="20" t="s">
        <v>460</v>
      </c>
    </row>
  </sheetData>
  <mergeCells count="98">
    <mergeCell ref="D31:E31"/>
    <mergeCell ref="F31:G31"/>
    <mergeCell ref="H31:I31"/>
    <mergeCell ref="D32:E32"/>
    <mergeCell ref="F32:G32"/>
    <mergeCell ref="H32:I32"/>
    <mergeCell ref="D29:E29"/>
    <mergeCell ref="F29:G29"/>
    <mergeCell ref="H29:I29"/>
    <mergeCell ref="D30:E30"/>
    <mergeCell ref="F30:G30"/>
    <mergeCell ref="H30:I30"/>
    <mergeCell ref="F33:G33"/>
    <mergeCell ref="H33:I33"/>
    <mergeCell ref="F36:G36"/>
    <mergeCell ref="H36:I36"/>
    <mergeCell ref="D37:E37"/>
    <mergeCell ref="F37:G37"/>
    <mergeCell ref="H37:I37"/>
    <mergeCell ref="D34:E34"/>
    <mergeCell ref="F34:G34"/>
    <mergeCell ref="H34:I34"/>
    <mergeCell ref="D33:E33"/>
    <mergeCell ref="D35:E35"/>
    <mergeCell ref="F35:G35"/>
    <mergeCell ref="H35:I35"/>
    <mergeCell ref="D36:E36"/>
    <mergeCell ref="D38:E38"/>
    <mergeCell ref="F38:G38"/>
    <mergeCell ref="H38:I38"/>
    <mergeCell ref="D39:E39"/>
    <mergeCell ref="F39:G39"/>
    <mergeCell ref="H39:I39"/>
    <mergeCell ref="J42:K42"/>
    <mergeCell ref="D41:E41"/>
    <mergeCell ref="F41:G41"/>
    <mergeCell ref="H41:I41"/>
    <mergeCell ref="D42:E42"/>
    <mergeCell ref="F42:G42"/>
    <mergeCell ref="H42:I42"/>
    <mergeCell ref="D40:E40"/>
    <mergeCell ref="F40:G40"/>
    <mergeCell ref="H40:I40"/>
    <mergeCell ref="J40:K40"/>
    <mergeCell ref="J41:K41"/>
    <mergeCell ref="J38:K38"/>
    <mergeCell ref="J39:K39"/>
    <mergeCell ref="J29:K29"/>
    <mergeCell ref="J30:K30"/>
    <mergeCell ref="J31:K31"/>
    <mergeCell ref="J32:K32"/>
    <mergeCell ref="J33:K33"/>
    <mergeCell ref="J34:K34"/>
    <mergeCell ref="J35:K35"/>
    <mergeCell ref="J36:K36"/>
    <mergeCell ref="J37:K37"/>
    <mergeCell ref="P29:Q29"/>
    <mergeCell ref="P30:Q30"/>
    <mergeCell ref="P31:Q31"/>
    <mergeCell ref="P32:Q32"/>
    <mergeCell ref="P33:Q33"/>
    <mergeCell ref="L29:M29"/>
    <mergeCell ref="L30:M30"/>
    <mergeCell ref="N38:O38"/>
    <mergeCell ref="N29:O29"/>
    <mergeCell ref="N30:O30"/>
    <mergeCell ref="N31:O31"/>
    <mergeCell ref="N32:O32"/>
    <mergeCell ref="N33:O33"/>
    <mergeCell ref="L38:M38"/>
    <mergeCell ref="L31:M31"/>
    <mergeCell ref="L32:M32"/>
    <mergeCell ref="L33:M33"/>
    <mergeCell ref="L34:M34"/>
    <mergeCell ref="L35:M35"/>
    <mergeCell ref="L36:M36"/>
    <mergeCell ref="L37:M37"/>
    <mergeCell ref="P38:Q38"/>
    <mergeCell ref="L39:M39"/>
    <mergeCell ref="L40:M40"/>
    <mergeCell ref="L41:M41"/>
    <mergeCell ref="L42:M42"/>
    <mergeCell ref="P39:Q39"/>
    <mergeCell ref="P40:Q40"/>
    <mergeCell ref="P41:Q41"/>
    <mergeCell ref="P42:Q42"/>
    <mergeCell ref="N39:O39"/>
    <mergeCell ref="N40:O40"/>
    <mergeCell ref="N41:O41"/>
    <mergeCell ref="N42:O42"/>
    <mergeCell ref="N34:O34"/>
    <mergeCell ref="N35:O35"/>
    <mergeCell ref="N36:O36"/>
    <mergeCell ref="N37:O37"/>
    <mergeCell ref="P34:Q34"/>
    <mergeCell ref="P35:Q35"/>
    <mergeCell ref="P36:Q36"/>
    <mergeCell ref="P37:Q3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D94"/>
  <sheetViews>
    <sheetView topLeftCell="A13" zoomScaleNormal="100" workbookViewId="0">
      <selection activeCell="J36" sqref="J36:K38"/>
    </sheetView>
  </sheetViews>
  <sheetFormatPr defaultColWidth="9.140625" defaultRowHeight="16.5"/>
  <cols>
    <col min="1" max="1" width="3.85546875" style="2" customWidth="1"/>
    <col min="2" max="2" width="64" style="24" customWidth="1"/>
    <col min="3" max="3" width="3.28515625" style="2" customWidth="1"/>
    <col min="4" max="21" width="11.7109375" style="2" customWidth="1"/>
    <col min="22" max="22" width="9.140625" style="3"/>
    <col min="23" max="23" width="13.42578125" style="2" customWidth="1"/>
    <col min="24" max="16384" width="9.140625" style="2"/>
  </cols>
  <sheetData>
    <row r="1" spans="1:21" ht="20.25">
      <c r="A1" s="1" t="s">
        <v>390</v>
      </c>
    </row>
    <row r="2" spans="1:21" ht="18.75">
      <c r="A2" s="107" t="s">
        <v>349</v>
      </c>
      <c r="N2" s="71"/>
    </row>
    <row r="3" spans="1:21" ht="18.75">
      <c r="A3" s="107"/>
    </row>
    <row r="4" spans="1:21" ht="17.25" thickBot="1">
      <c r="D4" s="69" t="s">
        <v>18</v>
      </c>
    </row>
    <row r="5" spans="1:21" ht="35.1" customHeight="1" thickTop="1" thickBot="1">
      <c r="B5" s="33"/>
      <c r="D5" s="70">
        <v>2019</v>
      </c>
      <c r="E5" s="70">
        <v>2020</v>
      </c>
      <c r="F5" s="85" t="s">
        <v>573</v>
      </c>
      <c r="G5" s="70">
        <v>2022</v>
      </c>
      <c r="H5" s="666" t="s">
        <v>603</v>
      </c>
    </row>
    <row r="6" spans="1:21" ht="20.25" thickTop="1" thickBot="1">
      <c r="B6" s="358" t="s">
        <v>45</v>
      </c>
      <c r="C6" s="91"/>
      <c r="D6" s="108"/>
      <c r="E6" s="108"/>
      <c r="F6" s="108"/>
      <c r="G6" s="108"/>
      <c r="H6" s="108"/>
    </row>
    <row r="7" spans="1:21" ht="21" customHeight="1">
      <c r="B7" s="359" t="s">
        <v>648</v>
      </c>
      <c r="C7" s="91"/>
      <c r="D7" s="360">
        <v>100.1</v>
      </c>
      <c r="E7" s="360">
        <v>162.30000000000001</v>
      </c>
      <c r="F7" s="360">
        <f>R71</f>
        <v>147.69999999999999</v>
      </c>
      <c r="G7" s="360">
        <v>118.80000000000003</v>
      </c>
      <c r="H7" s="360">
        <v>122.1</v>
      </c>
      <c r="J7" s="593"/>
      <c r="K7" s="24"/>
      <c r="T7" s="73"/>
      <c r="U7" s="73"/>
    </row>
    <row r="8" spans="1:21" ht="20.25" customHeight="1" thickBot="1">
      <c r="B8" s="361" t="s">
        <v>649</v>
      </c>
      <c r="C8" s="91"/>
      <c r="D8" s="362">
        <v>148.19999999999999</v>
      </c>
      <c r="E8" s="362">
        <v>175.4</v>
      </c>
      <c r="F8" s="362">
        <f>P71</f>
        <v>162.70000000000002</v>
      </c>
      <c r="G8" s="362">
        <v>140.19999999999999</v>
      </c>
      <c r="H8" s="362">
        <v>146.89999999999998</v>
      </c>
      <c r="J8" s="593"/>
      <c r="K8" s="24"/>
      <c r="T8" s="73"/>
      <c r="U8" s="73"/>
    </row>
    <row r="9" spans="1:21" ht="20.25" customHeight="1" thickBot="1">
      <c r="B9" s="363" t="s">
        <v>105</v>
      </c>
      <c r="C9" s="91"/>
      <c r="D9" s="308">
        <v>248.3</v>
      </c>
      <c r="E9" s="308">
        <v>337.7</v>
      </c>
      <c r="F9" s="308">
        <v>310.39999999999998</v>
      </c>
      <c r="G9" s="308">
        <v>259</v>
      </c>
      <c r="H9" s="308">
        <v>269</v>
      </c>
      <c r="J9" s="593"/>
      <c r="K9" s="24"/>
      <c r="O9" s="25"/>
      <c r="P9" s="73"/>
      <c r="Q9" s="73"/>
      <c r="T9" s="73"/>
      <c r="U9" s="73"/>
    </row>
    <row r="10" spans="1:21" ht="18.75">
      <c r="B10" s="33"/>
      <c r="C10" s="91"/>
      <c r="D10" s="91"/>
      <c r="E10" s="91"/>
      <c r="F10" s="91"/>
      <c r="G10" s="91"/>
      <c r="H10" s="704"/>
      <c r="P10" s="73"/>
      <c r="Q10" s="73"/>
      <c r="T10" s="73"/>
      <c r="U10" s="73"/>
    </row>
    <row r="11" spans="1:21" ht="18.75">
      <c r="B11" s="33"/>
      <c r="C11" s="91"/>
      <c r="D11" s="91"/>
      <c r="E11" s="91"/>
      <c r="F11" s="91"/>
      <c r="G11" s="91"/>
      <c r="H11" s="704"/>
      <c r="T11" s="73"/>
      <c r="U11" s="73"/>
    </row>
    <row r="12" spans="1:21" ht="21" customHeight="1" thickBot="1">
      <c r="B12" s="109" t="s">
        <v>629</v>
      </c>
      <c r="C12" s="91"/>
      <c r="D12" s="91"/>
      <c r="E12" s="91"/>
      <c r="F12" s="91"/>
      <c r="G12" s="91"/>
      <c r="H12" s="704"/>
      <c r="T12" s="73"/>
      <c r="U12" s="73"/>
    </row>
    <row r="13" spans="1:21" ht="21" customHeight="1" thickBot="1">
      <c r="A13" s="67"/>
      <c r="B13" s="364" t="s">
        <v>106</v>
      </c>
      <c r="C13" s="110"/>
      <c r="D13" s="261"/>
      <c r="E13" s="365">
        <v>248.3</v>
      </c>
      <c r="F13" s="365">
        <v>337.7</v>
      </c>
      <c r="G13" s="365">
        <v>310.39999999999998</v>
      </c>
      <c r="H13" s="365">
        <v>259</v>
      </c>
      <c r="J13" s="593"/>
      <c r="K13" s="24"/>
      <c r="T13" s="73"/>
      <c r="U13" s="73"/>
    </row>
    <row r="14" spans="1:21" ht="21" customHeight="1" thickBot="1">
      <c r="B14" s="111" t="s">
        <v>723</v>
      </c>
      <c r="C14" s="91"/>
      <c r="D14" s="366"/>
      <c r="E14" s="367">
        <v>75.2</v>
      </c>
      <c r="F14" s="366"/>
      <c r="G14" s="366"/>
      <c r="H14" s="662"/>
      <c r="J14" s="593"/>
      <c r="T14" s="73"/>
      <c r="U14" s="73"/>
    </row>
    <row r="15" spans="1:21" ht="21" customHeight="1">
      <c r="B15" s="88" t="s">
        <v>724</v>
      </c>
      <c r="C15" s="91"/>
      <c r="D15" s="366"/>
      <c r="E15" s="368"/>
      <c r="F15" s="369">
        <f>-29.1</f>
        <v>-29.1</v>
      </c>
      <c r="G15" s="368"/>
      <c r="H15" s="368"/>
      <c r="J15" s="593"/>
      <c r="K15" s="26"/>
      <c r="T15" s="73"/>
      <c r="U15" s="73"/>
    </row>
    <row r="16" spans="1:21" ht="21" customHeight="1" thickBot="1">
      <c r="B16" s="86" t="s">
        <v>725</v>
      </c>
      <c r="C16" s="91"/>
      <c r="D16" s="366"/>
      <c r="E16" s="370"/>
      <c r="F16" s="371">
        <f>-1.8</f>
        <v>-1.8</v>
      </c>
      <c r="G16" s="370"/>
      <c r="H16" s="370"/>
      <c r="J16" s="593"/>
      <c r="K16" s="26"/>
      <c r="T16" s="73"/>
      <c r="U16" s="73"/>
    </row>
    <row r="17" spans="1:30" ht="21" customHeight="1" thickBot="1">
      <c r="B17" s="688" t="s">
        <v>726</v>
      </c>
      <c r="C17" s="91"/>
      <c r="D17" s="685"/>
      <c r="E17" s="689"/>
      <c r="F17" s="689"/>
      <c r="G17" s="689"/>
      <c r="H17" s="705">
        <v>8</v>
      </c>
      <c r="J17" s="593"/>
      <c r="K17" s="26"/>
      <c r="T17" s="73"/>
      <c r="U17" s="73"/>
    </row>
    <row r="18" spans="1:30" ht="21" customHeight="1" thickBot="1">
      <c r="A18" s="67"/>
      <c r="B18" s="364" t="s">
        <v>405</v>
      </c>
      <c r="C18" s="110"/>
      <c r="D18" s="366"/>
      <c r="E18" s="365">
        <v>323.5</v>
      </c>
      <c r="F18" s="365">
        <v>306.8</v>
      </c>
      <c r="G18" s="365">
        <v>310.39999999999998</v>
      </c>
      <c r="H18" s="365">
        <v>267</v>
      </c>
      <c r="J18" s="593"/>
      <c r="T18" s="73"/>
      <c r="U18" s="73"/>
    </row>
    <row r="19" spans="1:30" ht="21" customHeight="1">
      <c r="B19" s="260" t="s">
        <v>318</v>
      </c>
      <c r="C19" s="91"/>
      <c r="D19" s="366"/>
      <c r="E19" s="373">
        <v>16.7</v>
      </c>
      <c r="F19" s="373">
        <v>18.8</v>
      </c>
      <c r="G19" s="373">
        <v>17.599999999999998</v>
      </c>
      <c r="H19" s="373">
        <v>10.199999999999999</v>
      </c>
      <c r="J19" s="593"/>
      <c r="K19" s="24"/>
      <c r="T19" s="73"/>
      <c r="U19" s="73"/>
    </row>
    <row r="20" spans="1:30" ht="21" customHeight="1">
      <c r="B20" s="88" t="s">
        <v>319</v>
      </c>
      <c r="C20" s="91"/>
      <c r="D20" s="366"/>
      <c r="E20" s="369">
        <v>-21.1</v>
      </c>
      <c r="F20" s="369">
        <f>-26.8</f>
        <v>-26.8</v>
      </c>
      <c r="G20" s="369">
        <v>-23.3</v>
      </c>
      <c r="H20" s="369">
        <v>-11.7</v>
      </c>
      <c r="J20" s="593"/>
      <c r="K20" s="24"/>
      <c r="T20" s="73"/>
      <c r="U20" s="73"/>
    </row>
    <row r="21" spans="1:30" ht="21" customHeight="1" thickBot="1">
      <c r="B21" s="86" t="s">
        <v>108</v>
      </c>
      <c r="C21" s="91"/>
      <c r="D21" s="366"/>
      <c r="E21" s="371">
        <v>18.600000000000001</v>
      </c>
      <c r="F21" s="371">
        <v>11.6</v>
      </c>
      <c r="G21" s="371">
        <v>-45.7</v>
      </c>
      <c r="H21" s="371">
        <v>3.4999999999999964</v>
      </c>
      <c r="J21" s="593"/>
      <c r="K21" s="24"/>
      <c r="T21" s="73"/>
      <c r="U21" s="73"/>
    </row>
    <row r="22" spans="1:30" ht="21" customHeight="1" thickBot="1">
      <c r="A22" s="67"/>
      <c r="B22" s="364" t="s">
        <v>109</v>
      </c>
      <c r="C22" s="110"/>
      <c r="D22" s="372"/>
      <c r="E22" s="365">
        <v>337.7</v>
      </c>
      <c r="F22" s="365">
        <v>310.39999999999998</v>
      </c>
      <c r="G22" s="365">
        <v>259</v>
      </c>
      <c r="H22" s="365">
        <v>269</v>
      </c>
      <c r="J22" s="593"/>
      <c r="K22" s="24"/>
      <c r="T22" s="73"/>
      <c r="U22" s="73"/>
    </row>
    <row r="23" spans="1:30">
      <c r="A23" s="48" t="s">
        <v>19</v>
      </c>
      <c r="L23" s="76"/>
      <c r="M23" s="73"/>
      <c r="N23" s="131"/>
      <c r="O23" s="73"/>
      <c r="P23" s="73"/>
      <c r="Q23" s="73"/>
      <c r="R23" s="73"/>
      <c r="S23" s="73"/>
      <c r="T23" s="73"/>
      <c r="U23" s="73"/>
    </row>
    <row r="24" spans="1:30" ht="12.75" customHeight="1">
      <c r="A24" s="1012" t="s">
        <v>650</v>
      </c>
      <c r="B24" s="1012"/>
      <c r="C24" s="1012"/>
      <c r="D24" s="1012"/>
      <c r="E24" s="1012"/>
      <c r="F24" s="1012"/>
      <c r="G24" s="1012"/>
      <c r="H24" s="1012"/>
      <c r="L24" s="76"/>
      <c r="M24" s="73"/>
      <c r="N24" s="131"/>
      <c r="O24" s="73"/>
      <c r="P24" s="73"/>
      <c r="Q24" s="73"/>
      <c r="R24" s="73"/>
      <c r="S24" s="73"/>
      <c r="T24" s="73"/>
      <c r="U24" s="73"/>
    </row>
    <row r="25" spans="1:30" ht="12.75" customHeight="1">
      <c r="A25" s="1012"/>
      <c r="B25" s="1012"/>
      <c r="C25" s="1012"/>
      <c r="D25" s="1012"/>
      <c r="E25" s="1012"/>
      <c r="F25" s="1012"/>
      <c r="G25" s="1012"/>
      <c r="H25" s="1012"/>
      <c r="L25" s="76"/>
      <c r="M25" s="73"/>
      <c r="N25" s="131"/>
      <c r="O25" s="73"/>
      <c r="P25" s="73"/>
      <c r="Q25" s="73"/>
      <c r="R25" s="73"/>
      <c r="S25" s="73"/>
      <c r="T25" s="73"/>
      <c r="U25" s="73"/>
    </row>
    <row r="26" spans="1:30" ht="12.75" customHeight="1">
      <c r="A26" s="1012"/>
      <c r="B26" s="1012"/>
      <c r="C26" s="1012"/>
      <c r="D26" s="1012"/>
      <c r="E26" s="1012"/>
      <c r="F26" s="1012"/>
      <c r="G26" s="1012"/>
      <c r="H26" s="1012"/>
      <c r="L26" s="76"/>
      <c r="M26" s="73"/>
      <c r="N26" s="131"/>
      <c r="O26" s="73"/>
      <c r="P26" s="73"/>
      <c r="Q26" s="73"/>
      <c r="R26" s="73"/>
      <c r="S26" s="73"/>
      <c r="T26" s="73"/>
      <c r="U26" s="73"/>
    </row>
    <row r="27" spans="1:30" ht="12.75" customHeight="1">
      <c r="A27" s="1012"/>
      <c r="B27" s="1012"/>
      <c r="C27" s="1012"/>
      <c r="D27" s="1012"/>
      <c r="E27" s="1012"/>
      <c r="F27" s="1012"/>
      <c r="G27" s="1012"/>
      <c r="H27" s="1012"/>
      <c r="L27" s="76"/>
      <c r="M27" s="73"/>
      <c r="N27" s="131"/>
      <c r="O27" s="73"/>
      <c r="P27" s="73"/>
      <c r="Q27" s="73"/>
      <c r="R27" s="73"/>
      <c r="S27" s="73"/>
      <c r="T27" s="73"/>
      <c r="U27" s="73"/>
    </row>
    <row r="28" spans="1:30">
      <c r="A28" s="1175" t="s">
        <v>740</v>
      </c>
      <c r="B28" s="1175"/>
      <c r="C28" s="1175"/>
      <c r="D28" s="1175"/>
      <c r="E28" s="1175"/>
      <c r="F28" s="1175"/>
      <c r="G28" s="1175"/>
      <c r="H28" s="1175"/>
    </row>
    <row r="29" spans="1:30">
      <c r="A29" s="1175" t="s">
        <v>741</v>
      </c>
      <c r="B29" s="1175"/>
      <c r="C29" s="1175"/>
      <c r="D29" s="1175"/>
      <c r="E29" s="1175"/>
      <c r="F29" s="1175"/>
      <c r="G29" s="1175"/>
      <c r="H29" s="1175"/>
    </row>
    <row r="30" spans="1:30" ht="17.25" thickBot="1">
      <c r="A30" s="702"/>
      <c r="B30" s="702"/>
      <c r="C30" s="702"/>
      <c r="D30" s="702"/>
      <c r="E30" s="702"/>
      <c r="F30" s="702"/>
      <c r="G30" s="702"/>
      <c r="H30" s="702"/>
    </row>
    <row r="31" spans="1:30" ht="51.75" customHeight="1" thickTop="1" thickBot="1">
      <c r="A31" s="105"/>
      <c r="B31" s="112" t="s">
        <v>149</v>
      </c>
      <c r="C31" s="24"/>
      <c r="D31" s="1065" t="s">
        <v>110</v>
      </c>
      <c r="E31" s="1066"/>
      <c r="F31" s="1065" t="s">
        <v>111</v>
      </c>
      <c r="G31" s="1066"/>
      <c r="H31" s="1065" t="s">
        <v>565</v>
      </c>
      <c r="I31" s="1066"/>
      <c r="J31" s="1065" t="s">
        <v>402</v>
      </c>
      <c r="K31" s="1066"/>
      <c r="L31" s="1065" t="s">
        <v>320</v>
      </c>
      <c r="M31" s="1066"/>
      <c r="N31" s="1065" t="s">
        <v>48</v>
      </c>
      <c r="O31" s="1066"/>
      <c r="P31" s="1065" t="s">
        <v>653</v>
      </c>
      <c r="Q31" s="1066"/>
      <c r="R31" s="1065" t="s">
        <v>651</v>
      </c>
      <c r="S31" s="1066"/>
      <c r="T31" s="1065" t="s">
        <v>123</v>
      </c>
      <c r="U31" s="1066"/>
      <c r="W31" s="29"/>
      <c r="X31" s="29"/>
      <c r="Y31" s="29"/>
      <c r="Z31" s="29"/>
      <c r="AA31" s="29"/>
      <c r="AB31" s="29"/>
      <c r="AC31" s="29"/>
      <c r="AD31" s="29"/>
    </row>
    <row r="32" spans="1:30" ht="21" customHeight="1" thickTop="1" thickBot="1">
      <c r="A32" s="67"/>
      <c r="B32" s="353" t="s">
        <v>543</v>
      </c>
      <c r="C32" s="67"/>
      <c r="D32" s="1067">
        <v>50.7</v>
      </c>
      <c r="E32" s="1068"/>
      <c r="F32" s="1067">
        <v>31.400000000000002</v>
      </c>
      <c r="G32" s="1068"/>
      <c r="H32" s="1069">
        <f>SUM(D32:G32)</f>
        <v>82.100000000000009</v>
      </c>
      <c r="I32" s="1070"/>
      <c r="J32" s="1067">
        <v>32.899999999999991</v>
      </c>
      <c r="K32" s="1068"/>
      <c r="L32" s="1067">
        <v>0</v>
      </c>
      <c r="M32" s="1068"/>
      <c r="N32" s="1067">
        <v>25.199999999999996</v>
      </c>
      <c r="O32" s="1068"/>
      <c r="P32" s="1071">
        <v>140.19999999999999</v>
      </c>
      <c r="Q32" s="1072"/>
      <c r="R32" s="1073">
        <v>118.8</v>
      </c>
      <c r="S32" s="1074"/>
      <c r="T32" s="1071">
        <v>259</v>
      </c>
      <c r="U32" s="1072"/>
      <c r="W32" s="201"/>
      <c r="X32" s="201"/>
      <c r="Y32" s="201"/>
      <c r="Z32" s="201"/>
      <c r="AA32" s="201"/>
      <c r="AB32" s="201"/>
      <c r="AC32" s="201"/>
      <c r="AD32" s="201"/>
    </row>
    <row r="33" spans="1:30" ht="21" customHeight="1" thickBot="1">
      <c r="A33" s="67"/>
      <c r="B33" s="690" t="s">
        <v>652</v>
      </c>
      <c r="C33" s="67"/>
      <c r="D33" s="1176"/>
      <c r="E33" s="1177"/>
      <c r="F33" s="1178"/>
      <c r="G33" s="1177"/>
      <c r="H33" s="1178"/>
      <c r="I33" s="1177"/>
      <c r="J33" s="1179">
        <v>3.2</v>
      </c>
      <c r="K33" s="1180"/>
      <c r="L33" s="710"/>
      <c r="M33" s="709"/>
      <c r="N33" s="710"/>
      <c r="O33" s="709"/>
      <c r="P33" s="1181">
        <v>3.2</v>
      </c>
      <c r="Q33" s="1182"/>
      <c r="R33" s="1183">
        <v>-3.2</v>
      </c>
      <c r="S33" s="1184"/>
      <c r="T33" s="1181">
        <v>0</v>
      </c>
      <c r="U33" s="1182"/>
      <c r="W33" s="201"/>
      <c r="X33" s="201"/>
      <c r="Y33" s="201"/>
      <c r="Z33" s="201"/>
      <c r="AA33" s="201"/>
      <c r="AB33" s="201"/>
      <c r="AC33" s="201"/>
      <c r="AD33" s="201"/>
    </row>
    <row r="34" spans="1:30" ht="21" customHeight="1" thickTop="1" thickBot="1">
      <c r="A34" s="67"/>
      <c r="B34" s="353" t="s">
        <v>631</v>
      </c>
      <c r="C34" s="67"/>
      <c r="D34" s="1141">
        <v>50.7</v>
      </c>
      <c r="E34" s="1185"/>
      <c r="F34" s="1141">
        <v>31.400000000000002</v>
      </c>
      <c r="G34" s="1142"/>
      <c r="H34" s="1069">
        <v>82.100000000000009</v>
      </c>
      <c r="I34" s="1070"/>
      <c r="J34" s="1069">
        <v>36.099999999999994</v>
      </c>
      <c r="K34" s="1070"/>
      <c r="L34" s="1069">
        <v>0</v>
      </c>
      <c r="M34" s="1070"/>
      <c r="N34" s="1069">
        <v>25.199999999999996</v>
      </c>
      <c r="O34" s="1070"/>
      <c r="P34" s="1144">
        <v>143.39999999999998</v>
      </c>
      <c r="Q34" s="1145"/>
      <c r="R34" s="1069">
        <v>115.6</v>
      </c>
      <c r="S34" s="1070"/>
      <c r="T34" s="1144">
        <v>259</v>
      </c>
      <c r="U34" s="1145"/>
      <c r="W34" s="29"/>
      <c r="X34" s="29"/>
      <c r="Y34" s="29"/>
    </row>
    <row r="35" spans="1:30" ht="21" customHeight="1">
      <c r="A35" s="67"/>
      <c r="B35" s="356" t="s">
        <v>630</v>
      </c>
      <c r="C35" s="67"/>
      <c r="D35" s="1169"/>
      <c r="E35" s="1170"/>
      <c r="F35" s="1171"/>
      <c r="G35" s="1170"/>
      <c r="H35" s="1171"/>
      <c r="I35" s="1170"/>
      <c r="J35" s="712"/>
      <c r="K35" s="711"/>
      <c r="L35" s="712"/>
      <c r="M35" s="711"/>
      <c r="N35" s="712"/>
      <c r="O35" s="711"/>
      <c r="P35" s="712"/>
      <c r="Q35" s="711"/>
      <c r="R35" s="1057">
        <v>8</v>
      </c>
      <c r="S35" s="1058"/>
      <c r="T35" s="1059">
        <v>8</v>
      </c>
      <c r="U35" s="1060"/>
      <c r="W35" s="201"/>
      <c r="X35" s="201"/>
      <c r="Y35" s="201"/>
      <c r="Z35" s="201"/>
      <c r="AA35" s="201"/>
      <c r="AB35" s="201"/>
      <c r="AC35" s="201"/>
      <c r="AD35" s="201"/>
    </row>
    <row r="36" spans="1:30" ht="21" customHeight="1">
      <c r="B36" s="354" t="s">
        <v>114</v>
      </c>
      <c r="D36" s="1053">
        <v>1.3</v>
      </c>
      <c r="E36" s="1054"/>
      <c r="F36" s="1053">
        <v>0.8</v>
      </c>
      <c r="G36" s="1054"/>
      <c r="H36" s="1057">
        <v>2.1</v>
      </c>
      <c r="I36" s="1058"/>
      <c r="J36" s="1053">
        <v>3.2</v>
      </c>
      <c r="K36" s="1054"/>
      <c r="L36" s="1053">
        <v>0.1</v>
      </c>
      <c r="M36" s="1054"/>
      <c r="N36" s="1053">
        <v>0.7</v>
      </c>
      <c r="O36" s="1054"/>
      <c r="P36" s="1055">
        <v>6.1000000000000005</v>
      </c>
      <c r="Q36" s="1056"/>
      <c r="R36" s="1057">
        <v>0</v>
      </c>
      <c r="S36" s="1058"/>
      <c r="T36" s="1059">
        <v>6.1000000000000005</v>
      </c>
      <c r="U36" s="1060"/>
      <c r="W36" s="224"/>
      <c r="X36" s="224"/>
      <c r="Y36" s="224"/>
      <c r="Z36" s="224"/>
      <c r="AA36" s="224"/>
      <c r="AB36" s="224"/>
      <c r="AC36" s="224"/>
      <c r="AD36" s="224"/>
    </row>
    <row r="37" spans="1:30" ht="21" customHeight="1">
      <c r="B37" s="354" t="s">
        <v>115</v>
      </c>
      <c r="D37" s="1053">
        <v>2.1</v>
      </c>
      <c r="E37" s="1054"/>
      <c r="F37" s="1053">
        <v>0.2</v>
      </c>
      <c r="G37" s="1054"/>
      <c r="H37" s="1057">
        <v>2.3000000000000003</v>
      </c>
      <c r="I37" s="1058"/>
      <c r="J37" s="1053">
        <v>0.2</v>
      </c>
      <c r="K37" s="1054"/>
      <c r="L37" s="1053">
        <v>0</v>
      </c>
      <c r="M37" s="1054"/>
      <c r="N37" s="1053">
        <v>0.4</v>
      </c>
      <c r="O37" s="1054"/>
      <c r="P37" s="1055">
        <v>2.9000000000000004</v>
      </c>
      <c r="Q37" s="1056"/>
      <c r="R37" s="1057">
        <v>1.1999999999999997</v>
      </c>
      <c r="S37" s="1058"/>
      <c r="T37" s="1059">
        <v>4.0999999999999996</v>
      </c>
      <c r="U37" s="1060"/>
      <c r="W37" s="224"/>
      <c r="X37" s="224"/>
      <c r="Y37" s="224"/>
      <c r="Z37" s="224"/>
      <c r="AA37" s="224"/>
      <c r="AB37" s="224"/>
      <c r="AC37" s="224"/>
      <c r="AD37" s="224"/>
    </row>
    <row r="38" spans="1:30" ht="21" customHeight="1">
      <c r="B38" s="354" t="s">
        <v>116</v>
      </c>
      <c r="D38" s="1053">
        <v>-1.6</v>
      </c>
      <c r="E38" s="1054"/>
      <c r="F38" s="1053">
        <v>-1.8</v>
      </c>
      <c r="G38" s="1054"/>
      <c r="H38" s="1057">
        <v>-3.4000000000000004</v>
      </c>
      <c r="I38" s="1058"/>
      <c r="J38" s="1053">
        <v>-1.4</v>
      </c>
      <c r="K38" s="1054"/>
      <c r="L38" s="1053">
        <v>-0.1</v>
      </c>
      <c r="M38" s="1054"/>
      <c r="N38" s="1053">
        <v>-1</v>
      </c>
      <c r="O38" s="1054"/>
      <c r="P38" s="1055">
        <v>-5.9</v>
      </c>
      <c r="Q38" s="1056"/>
      <c r="R38" s="1057">
        <v>-5.8</v>
      </c>
      <c r="S38" s="1058"/>
      <c r="T38" s="1059">
        <v>-11.7</v>
      </c>
      <c r="U38" s="1060"/>
      <c r="W38" s="224"/>
      <c r="X38" s="224"/>
      <c r="Y38" s="224"/>
      <c r="Z38" s="224"/>
      <c r="AA38" s="224"/>
      <c r="AB38" s="224"/>
      <c r="AC38" s="224"/>
      <c r="AD38" s="224"/>
    </row>
    <row r="39" spans="1:30" ht="21" customHeight="1">
      <c r="B39" s="354" t="s">
        <v>108</v>
      </c>
      <c r="D39" s="1053">
        <v>1.8000000000000043</v>
      </c>
      <c r="E39" s="1054"/>
      <c r="F39" s="1053">
        <v>0.99999999999999223</v>
      </c>
      <c r="G39" s="1054"/>
      <c r="H39" s="1057">
        <v>2.7999999999999963</v>
      </c>
      <c r="I39" s="1058"/>
      <c r="J39" s="1053">
        <v>-3.0000000000000071</v>
      </c>
      <c r="K39" s="1054"/>
      <c r="L39" s="1053">
        <v>0</v>
      </c>
      <c r="M39" s="1054"/>
      <c r="N39" s="1053">
        <v>0.90000000000000568</v>
      </c>
      <c r="O39" s="1054"/>
      <c r="P39" s="1055">
        <v>0.69999999999999485</v>
      </c>
      <c r="Q39" s="1056"/>
      <c r="R39" s="1057">
        <v>2.8000000000000016</v>
      </c>
      <c r="S39" s="1058"/>
      <c r="T39" s="1059">
        <v>3.4999999999999964</v>
      </c>
      <c r="U39" s="1060"/>
      <c r="W39" s="224"/>
      <c r="X39" s="224"/>
      <c r="Y39" s="224"/>
      <c r="Z39" s="224"/>
      <c r="AA39" s="224"/>
      <c r="AB39" s="224"/>
      <c r="AC39" s="224"/>
      <c r="AD39" s="224"/>
    </row>
    <row r="40" spans="1:30" ht="21" customHeight="1" thickBot="1">
      <c r="B40" s="354" t="s">
        <v>117</v>
      </c>
      <c r="D40" s="1039">
        <v>-1.5</v>
      </c>
      <c r="E40" s="1040"/>
      <c r="F40" s="1039">
        <v>1.2</v>
      </c>
      <c r="G40" s="1040"/>
      <c r="H40" s="1041">
        <v>-0.30000000000000004</v>
      </c>
      <c r="I40" s="1042"/>
      <c r="J40" s="1039">
        <v>0</v>
      </c>
      <c r="K40" s="1040"/>
      <c r="L40" s="1039">
        <v>0</v>
      </c>
      <c r="M40" s="1040"/>
      <c r="N40" s="1039">
        <v>0</v>
      </c>
      <c r="O40" s="1040"/>
      <c r="P40" s="1043">
        <v>-0.30000000000000004</v>
      </c>
      <c r="Q40" s="1044"/>
      <c r="R40" s="1041">
        <v>0.30000000000000004</v>
      </c>
      <c r="S40" s="1042"/>
      <c r="T40" s="1045">
        <v>0</v>
      </c>
      <c r="U40" s="1046"/>
      <c r="W40" s="224"/>
      <c r="X40" s="224"/>
      <c r="Y40" s="224"/>
      <c r="Z40" s="224"/>
      <c r="AA40" s="224"/>
      <c r="AB40" s="224"/>
      <c r="AC40" s="224"/>
      <c r="AD40" s="224"/>
    </row>
    <row r="41" spans="1:30" ht="21" customHeight="1" thickBot="1">
      <c r="B41" s="355" t="s">
        <v>604</v>
      </c>
      <c r="D41" s="1047">
        <v>52.800000000000004</v>
      </c>
      <c r="E41" s="1048"/>
      <c r="F41" s="1047">
        <v>32.799999999999997</v>
      </c>
      <c r="G41" s="1048"/>
      <c r="H41" s="1049">
        <v>85.6</v>
      </c>
      <c r="I41" s="1050"/>
      <c r="J41" s="1047">
        <v>35.099999999999994</v>
      </c>
      <c r="K41" s="1048"/>
      <c r="L41" s="1047">
        <v>0</v>
      </c>
      <c r="M41" s="1048"/>
      <c r="N41" s="1047">
        <v>26.2</v>
      </c>
      <c r="O41" s="1048"/>
      <c r="P41" s="1051">
        <v>146.89999999999995</v>
      </c>
      <c r="Q41" s="1052"/>
      <c r="R41" s="1049">
        <v>122.1</v>
      </c>
      <c r="S41" s="1050"/>
      <c r="T41" s="1051">
        <v>269.00000000000006</v>
      </c>
      <c r="U41" s="1052"/>
      <c r="W41" s="201"/>
      <c r="X41" s="201"/>
      <c r="Y41" s="201"/>
      <c r="Z41" s="201"/>
      <c r="AA41" s="201"/>
      <c r="AB41" s="201"/>
      <c r="AC41" s="201"/>
      <c r="AD41" s="201"/>
    </row>
    <row r="42" spans="1:30">
      <c r="A42" s="48" t="s">
        <v>19</v>
      </c>
      <c r="D42" s="73"/>
      <c r="E42" s="73"/>
      <c r="F42" s="73"/>
      <c r="G42" s="73"/>
      <c r="H42" s="73"/>
      <c r="I42" s="73"/>
      <c r="J42" s="73"/>
      <c r="K42" s="221"/>
      <c r="L42" s="73"/>
      <c r="M42" s="73"/>
      <c r="N42" s="73"/>
      <c r="O42" s="222"/>
      <c r="P42" s="223"/>
      <c r="Q42" s="221"/>
      <c r="R42" s="73"/>
      <c r="S42" s="221"/>
      <c r="T42" s="223"/>
      <c r="U42" s="221"/>
      <c r="V42" s="2"/>
    </row>
    <row r="43" spans="1:30" s="73" customFormat="1" ht="17.25" customHeight="1">
      <c r="A43" s="1007" t="s">
        <v>742</v>
      </c>
      <c r="B43" s="1007"/>
      <c r="C43" s="1007"/>
      <c r="D43" s="1007"/>
      <c r="E43" s="1007"/>
      <c r="F43" s="1007"/>
      <c r="G43" s="1007"/>
      <c r="H43" s="1007"/>
      <c r="I43" s="1007"/>
      <c r="J43" s="1007"/>
      <c r="K43" s="1007"/>
      <c r="L43" s="1007"/>
      <c r="M43" s="1007"/>
      <c r="N43" s="1007"/>
      <c r="O43" s="1007"/>
      <c r="P43" s="1007"/>
      <c r="Q43" s="1007"/>
      <c r="R43" s="1007"/>
      <c r="S43" s="1007"/>
      <c r="T43" s="1007"/>
      <c r="U43" s="1007"/>
      <c r="V43" s="687"/>
    </row>
    <row r="44" spans="1:30" s="73" customFormat="1" ht="17.25" customHeight="1">
      <c r="A44" s="1007" t="s">
        <v>740</v>
      </c>
      <c r="B44" s="1007"/>
      <c r="C44" s="1007"/>
      <c r="D44" s="1007"/>
      <c r="E44" s="1007"/>
      <c r="F44" s="1007"/>
      <c r="G44" s="1007"/>
      <c r="H44" s="1007"/>
      <c r="I44" s="1007"/>
      <c r="J44" s="1007"/>
      <c r="K44" s="1007"/>
      <c r="L44" s="1007"/>
      <c r="M44" s="1007"/>
      <c r="N44" s="1007"/>
      <c r="O44" s="1007"/>
      <c r="P44" s="1007"/>
      <c r="Q44" s="1007"/>
      <c r="R44" s="1007"/>
      <c r="S44" s="1007"/>
      <c r="T44" s="1007"/>
      <c r="U44" s="1007"/>
      <c r="V44" s="687"/>
    </row>
    <row r="45" spans="1:30" customFormat="1" ht="16.5" customHeight="1">
      <c r="A45" s="1007" t="s">
        <v>743</v>
      </c>
      <c r="B45" s="1007"/>
      <c r="C45" s="1007"/>
      <c r="D45" s="1007"/>
      <c r="E45" s="1007"/>
      <c r="F45" s="1007"/>
      <c r="G45" s="1007"/>
      <c r="H45" s="1007"/>
      <c r="I45" s="1007"/>
      <c r="J45" s="1007"/>
      <c r="K45" s="1007"/>
      <c r="L45" s="1007"/>
      <c r="M45" s="1007"/>
      <c r="N45" s="1007"/>
      <c r="O45" s="1007"/>
      <c r="P45" s="1007"/>
      <c r="Q45" s="1007"/>
      <c r="R45" s="1007"/>
      <c r="S45" s="1007"/>
      <c r="T45" s="1007"/>
      <c r="U45" s="1007"/>
    </row>
    <row r="46" spans="1:30" ht="16.5" customHeight="1" thickBot="1">
      <c r="A46" s="658"/>
      <c r="B46" s="658"/>
      <c r="C46" s="658"/>
      <c r="D46" s="658"/>
      <c r="E46" s="658"/>
      <c r="F46" s="658"/>
      <c r="G46" s="658"/>
      <c r="H46" s="658"/>
      <c r="I46" s="658"/>
      <c r="J46" s="658"/>
      <c r="K46" s="658"/>
      <c r="L46" s="658"/>
      <c r="M46" s="658"/>
      <c r="N46" s="658"/>
      <c r="O46" s="658"/>
      <c r="P46" s="658"/>
      <c r="Q46" s="658"/>
      <c r="R46" s="658"/>
      <c r="S46" s="658"/>
      <c r="T46" s="658"/>
      <c r="U46" s="658"/>
    </row>
    <row r="47" spans="1:30" ht="51.75" customHeight="1" thickTop="1" thickBot="1">
      <c r="A47" s="105"/>
      <c r="B47" s="112" t="s">
        <v>149</v>
      </c>
      <c r="C47" s="24"/>
      <c r="D47" s="1077" t="s">
        <v>110</v>
      </c>
      <c r="E47" s="1078"/>
      <c r="F47" s="1077" t="s">
        <v>111</v>
      </c>
      <c r="G47" s="1078"/>
      <c r="H47" s="1077" t="s">
        <v>565</v>
      </c>
      <c r="I47" s="1078"/>
      <c r="J47" s="1077" t="s">
        <v>402</v>
      </c>
      <c r="K47" s="1078"/>
      <c r="L47" s="1077" t="s">
        <v>320</v>
      </c>
      <c r="M47" s="1078"/>
      <c r="N47" s="1077" t="s">
        <v>48</v>
      </c>
      <c r="O47" s="1078"/>
      <c r="P47" s="1077" t="s">
        <v>653</v>
      </c>
      <c r="Q47" s="1078"/>
      <c r="R47" s="1077" t="s">
        <v>651</v>
      </c>
      <c r="S47" s="1078"/>
      <c r="T47" s="1077" t="s">
        <v>123</v>
      </c>
      <c r="U47" s="1078"/>
      <c r="W47" s="29"/>
      <c r="X47" s="29"/>
      <c r="Y47" s="29"/>
      <c r="Z47" s="29"/>
      <c r="AA47" s="29"/>
      <c r="AB47" s="29"/>
      <c r="AC47" s="29"/>
      <c r="AD47" s="29"/>
    </row>
    <row r="48" spans="1:30" ht="21" customHeight="1" thickTop="1">
      <c r="A48" s="67"/>
      <c r="B48" s="353" t="s">
        <v>633</v>
      </c>
      <c r="C48" s="67"/>
      <c r="D48" s="1101">
        <v>55.9</v>
      </c>
      <c r="E48" s="1102"/>
      <c r="F48" s="1101">
        <v>33.5</v>
      </c>
      <c r="G48" s="1102"/>
      <c r="H48" s="1063">
        <v>89.4</v>
      </c>
      <c r="I48" s="1064"/>
      <c r="J48" s="1101">
        <v>44.3</v>
      </c>
      <c r="K48" s="1102"/>
      <c r="L48" s="1101">
        <v>0</v>
      </c>
      <c r="M48" s="1102"/>
      <c r="N48" s="1101">
        <v>29</v>
      </c>
      <c r="O48" s="1102"/>
      <c r="P48" s="1063">
        <v>162.69999999999999</v>
      </c>
      <c r="Q48" s="1064"/>
      <c r="R48" s="1173">
        <v>147.69999999999999</v>
      </c>
      <c r="S48" s="1174"/>
      <c r="T48" s="1063">
        <v>310.39999999999998</v>
      </c>
      <c r="U48" s="1064"/>
      <c r="W48" s="201"/>
      <c r="X48" s="201"/>
      <c r="Y48" s="201"/>
      <c r="Z48" s="201"/>
      <c r="AA48" s="201"/>
      <c r="AB48" s="201"/>
      <c r="AC48" s="201"/>
      <c r="AD48" s="201"/>
    </row>
    <row r="49" spans="1:30" ht="21" customHeight="1">
      <c r="B49" s="354" t="s">
        <v>114</v>
      </c>
      <c r="D49" s="1053">
        <v>2.1</v>
      </c>
      <c r="E49" s="1054"/>
      <c r="F49" s="1053">
        <v>1.5999999999999999</v>
      </c>
      <c r="G49" s="1054"/>
      <c r="H49" s="1091">
        <v>3.7</v>
      </c>
      <c r="I49" s="1092"/>
      <c r="J49" s="1053">
        <v>4.8</v>
      </c>
      <c r="K49" s="1054"/>
      <c r="L49" s="1053">
        <v>0.2</v>
      </c>
      <c r="M49" s="1054"/>
      <c r="N49" s="1053">
        <v>1.4</v>
      </c>
      <c r="O49" s="1054"/>
      <c r="P49" s="1091">
        <v>10.1</v>
      </c>
      <c r="Q49" s="1092"/>
      <c r="R49" s="627"/>
      <c r="S49" s="628"/>
      <c r="T49" s="1061">
        <v>10.1</v>
      </c>
      <c r="U49" s="1062"/>
      <c r="W49" s="224"/>
      <c r="X49" s="224"/>
      <c r="Y49" s="224"/>
      <c r="Z49" s="224"/>
      <c r="AA49" s="224"/>
      <c r="AB49" s="224"/>
      <c r="AC49" s="224"/>
      <c r="AD49" s="224"/>
    </row>
    <row r="50" spans="1:30" ht="21" customHeight="1">
      <c r="B50" s="354" t="s">
        <v>115</v>
      </c>
      <c r="D50" s="1053">
        <v>4.0999999999999996</v>
      </c>
      <c r="E50" s="1054"/>
      <c r="F50" s="1053">
        <v>0.1</v>
      </c>
      <c r="G50" s="1054"/>
      <c r="H50" s="1091">
        <v>4.1999999999999993</v>
      </c>
      <c r="I50" s="1092"/>
      <c r="J50" s="1053">
        <v>0.5</v>
      </c>
      <c r="K50" s="1054"/>
      <c r="L50" s="1053">
        <v>0</v>
      </c>
      <c r="M50" s="1054"/>
      <c r="N50" s="1053">
        <v>0.9</v>
      </c>
      <c r="O50" s="1054"/>
      <c r="P50" s="1091">
        <v>5.6</v>
      </c>
      <c r="Q50" s="1092"/>
      <c r="R50" s="1057">
        <v>1.9</v>
      </c>
      <c r="S50" s="1058"/>
      <c r="T50" s="1061">
        <v>7.5</v>
      </c>
      <c r="U50" s="1062"/>
      <c r="W50" s="224"/>
      <c r="X50" s="224"/>
      <c r="Y50" s="224"/>
      <c r="Z50" s="224"/>
      <c r="AA50" s="224"/>
      <c r="AB50" s="224"/>
      <c r="AC50" s="224"/>
      <c r="AD50" s="224"/>
    </row>
    <row r="51" spans="1:30" ht="21" customHeight="1">
      <c r="B51" s="354" t="s">
        <v>116</v>
      </c>
      <c r="D51" s="1053">
        <v>-3.8</v>
      </c>
      <c r="E51" s="1054"/>
      <c r="F51" s="1053">
        <v>-3.1</v>
      </c>
      <c r="G51" s="1054"/>
      <c r="H51" s="1091">
        <v>-6.9</v>
      </c>
      <c r="I51" s="1092"/>
      <c r="J51" s="1053">
        <v>-3</v>
      </c>
      <c r="K51" s="1054"/>
      <c r="L51" s="1053">
        <v>-0.1</v>
      </c>
      <c r="M51" s="1054"/>
      <c r="N51" s="1053">
        <v>-1.8</v>
      </c>
      <c r="O51" s="1054"/>
      <c r="P51" s="1091">
        <v>-11.8</v>
      </c>
      <c r="Q51" s="1092"/>
      <c r="R51" s="1057">
        <v>-11.5</v>
      </c>
      <c r="S51" s="1058"/>
      <c r="T51" s="1061">
        <v>-23.3</v>
      </c>
      <c r="U51" s="1062"/>
      <c r="W51" s="224"/>
      <c r="X51" s="224"/>
      <c r="Y51" s="224"/>
      <c r="Z51" s="224"/>
      <c r="AA51" s="224"/>
      <c r="AB51" s="224"/>
      <c r="AC51" s="224"/>
      <c r="AD51" s="224"/>
    </row>
    <row r="52" spans="1:30" ht="21" customHeight="1">
      <c r="B52" s="354" t="s">
        <v>108</v>
      </c>
      <c r="D52" s="1053">
        <v>-4.9000000000000004</v>
      </c>
      <c r="E52" s="1054"/>
      <c r="F52" s="1053">
        <v>-3</v>
      </c>
      <c r="G52" s="1054"/>
      <c r="H52" s="1091">
        <v>-7.9</v>
      </c>
      <c r="I52" s="1092"/>
      <c r="J52" s="1053">
        <v>-13.7</v>
      </c>
      <c r="K52" s="1054"/>
      <c r="L52" s="1053">
        <v>-0.1</v>
      </c>
      <c r="M52" s="1054"/>
      <c r="N52" s="1053">
        <v>-4.3</v>
      </c>
      <c r="O52" s="1054"/>
      <c r="P52" s="1091">
        <v>-26.000000000000004</v>
      </c>
      <c r="Q52" s="1092"/>
      <c r="R52" s="1057">
        <v>-19.7</v>
      </c>
      <c r="S52" s="1058"/>
      <c r="T52" s="1061">
        <v>-45.7</v>
      </c>
      <c r="U52" s="1062"/>
      <c r="W52" s="224"/>
      <c r="X52" s="224"/>
      <c r="Y52" s="224"/>
      <c r="Z52" s="224"/>
      <c r="AA52" s="224"/>
      <c r="AB52" s="224"/>
      <c r="AC52" s="224"/>
      <c r="AD52" s="224"/>
    </row>
    <row r="53" spans="1:30" ht="21" customHeight="1" thickBot="1">
      <c r="B53" s="354" t="s">
        <v>117</v>
      </c>
      <c r="D53" s="1039">
        <v>-2.7</v>
      </c>
      <c r="E53" s="1040"/>
      <c r="F53" s="1039">
        <v>2.2999999999999998</v>
      </c>
      <c r="G53" s="1040"/>
      <c r="H53" s="1095">
        <v>-0.40000000000000036</v>
      </c>
      <c r="I53" s="1096"/>
      <c r="J53" s="1039"/>
      <c r="K53" s="1040"/>
      <c r="L53" s="1039"/>
      <c r="M53" s="1040"/>
      <c r="N53" s="1039"/>
      <c r="O53" s="1040"/>
      <c r="P53" s="1095">
        <v>-0.40000000000000036</v>
      </c>
      <c r="Q53" s="1096"/>
      <c r="R53" s="1041">
        <v>0.4</v>
      </c>
      <c r="S53" s="1042"/>
      <c r="T53" s="1093">
        <v>0</v>
      </c>
      <c r="U53" s="1094"/>
      <c r="W53" s="224"/>
      <c r="X53" s="224"/>
      <c r="Y53" s="224"/>
      <c r="Z53" s="224"/>
      <c r="AA53" s="224"/>
      <c r="AB53" s="224"/>
      <c r="AC53" s="224"/>
      <c r="AD53" s="224"/>
    </row>
    <row r="54" spans="1:30" ht="21" customHeight="1" thickBot="1">
      <c r="B54" s="355" t="s">
        <v>543</v>
      </c>
      <c r="D54" s="1047">
        <v>50.7</v>
      </c>
      <c r="E54" s="1048"/>
      <c r="F54" s="1047">
        <v>31.400000000000002</v>
      </c>
      <c r="G54" s="1048"/>
      <c r="H54" s="1075">
        <v>82.100000000000009</v>
      </c>
      <c r="I54" s="1076"/>
      <c r="J54" s="1047">
        <v>32.899999999999991</v>
      </c>
      <c r="K54" s="1048"/>
      <c r="L54" s="1047">
        <v>0</v>
      </c>
      <c r="M54" s="1048"/>
      <c r="N54" s="1047">
        <v>25.199999999999996</v>
      </c>
      <c r="O54" s="1048"/>
      <c r="P54" s="1075">
        <v>140.19999999999996</v>
      </c>
      <c r="Q54" s="1076"/>
      <c r="R54" s="1049">
        <v>118.8</v>
      </c>
      <c r="S54" s="1050"/>
      <c r="T54" s="1075">
        <v>259</v>
      </c>
      <c r="U54" s="1076"/>
      <c r="W54" s="201"/>
      <c r="X54" s="201"/>
      <c r="Y54" s="201"/>
      <c r="Z54" s="201"/>
      <c r="AA54" s="201"/>
      <c r="AB54" s="201"/>
      <c r="AC54" s="201"/>
      <c r="AD54" s="201"/>
    </row>
    <row r="55" spans="1:30">
      <c r="A55" s="48" t="s">
        <v>19</v>
      </c>
      <c r="D55" s="73"/>
      <c r="E55" s="73"/>
      <c r="F55" s="73"/>
      <c r="G55" s="73"/>
      <c r="H55" s="73"/>
      <c r="I55" s="73"/>
      <c r="J55" s="73"/>
      <c r="K55" s="221"/>
      <c r="L55" s="73"/>
      <c r="M55" s="73"/>
      <c r="N55" s="73"/>
      <c r="O55" s="222"/>
      <c r="P55" s="223"/>
      <c r="Q55" s="221"/>
      <c r="R55" s="73"/>
      <c r="S55" s="221"/>
      <c r="T55" s="223"/>
      <c r="U55" s="221"/>
      <c r="V55" s="2"/>
    </row>
    <row r="56" spans="1:30" customFormat="1" ht="16.5" customHeight="1">
      <c r="A56" s="1007" t="s">
        <v>742</v>
      </c>
      <c r="B56" s="1007"/>
      <c r="C56" s="1007"/>
      <c r="D56" s="1007"/>
      <c r="E56" s="1007"/>
      <c r="F56" s="1007"/>
      <c r="G56" s="1007"/>
      <c r="H56" s="1007"/>
      <c r="I56" s="1007"/>
      <c r="J56" s="1007"/>
      <c r="K56" s="1007"/>
      <c r="L56" s="1007"/>
      <c r="M56" s="1007"/>
      <c r="N56" s="1007"/>
      <c r="O56" s="1007"/>
      <c r="P56" s="1007"/>
      <c r="Q56" s="1007"/>
      <c r="R56" s="1007"/>
      <c r="S56" s="1007"/>
      <c r="T56" s="1007"/>
      <c r="U56" s="1007"/>
    </row>
    <row r="57" spans="1:30" ht="16.5" customHeight="1">
      <c r="A57" s="1007" t="s">
        <v>740</v>
      </c>
      <c r="B57" s="1007"/>
      <c r="C57" s="1007"/>
      <c r="D57" s="1007"/>
      <c r="E57" s="1007"/>
      <c r="F57" s="1007"/>
      <c r="G57" s="1007"/>
      <c r="H57" s="1007"/>
      <c r="I57" s="1007"/>
      <c r="J57" s="1007"/>
      <c r="K57" s="1007"/>
      <c r="L57" s="1007"/>
      <c r="M57" s="1007"/>
      <c r="N57" s="1007"/>
      <c r="O57" s="1007"/>
      <c r="P57" s="1007"/>
      <c r="Q57" s="1007"/>
      <c r="R57" s="1007"/>
      <c r="S57" s="1007"/>
      <c r="T57" s="1007"/>
      <c r="U57" s="1007"/>
    </row>
    <row r="58" spans="1:30" ht="17.25" customHeight="1">
      <c r="A58" s="1079" t="s">
        <v>655</v>
      </c>
      <c r="B58" s="1079"/>
      <c r="C58" s="1079"/>
      <c r="D58" s="1079"/>
      <c r="E58" s="1079"/>
      <c r="F58" s="1079"/>
      <c r="G58" s="1079"/>
      <c r="H58" s="1079"/>
      <c r="I58" s="1079"/>
      <c r="J58" s="1079"/>
      <c r="K58" s="1079"/>
      <c r="L58" s="1079"/>
      <c r="M58" s="1079"/>
      <c r="N58" s="1079"/>
      <c r="O58" s="1079"/>
      <c r="P58" s="1079"/>
      <c r="Q58" s="1079"/>
      <c r="R58" s="1079"/>
      <c r="S58" s="1079"/>
      <c r="T58" s="1079"/>
      <c r="U58" s="1079"/>
    </row>
    <row r="59" spans="1:30" ht="17.25" customHeight="1" thickBot="1">
      <c r="A59" s="1079"/>
      <c r="B59" s="1079"/>
      <c r="C59" s="1079"/>
      <c r="D59" s="1079"/>
      <c r="E59" s="1079"/>
      <c r="F59" s="1079"/>
      <c r="G59" s="1079"/>
      <c r="H59" s="1079"/>
      <c r="I59" s="1079"/>
      <c r="J59" s="1079"/>
      <c r="K59" s="1079"/>
      <c r="L59" s="1079"/>
      <c r="M59" s="1079"/>
      <c r="N59" s="1079"/>
      <c r="O59" s="1079"/>
      <c r="P59" s="1079"/>
      <c r="Q59" s="1079"/>
      <c r="R59" s="1079"/>
      <c r="S59" s="1079"/>
      <c r="T59" s="1079"/>
      <c r="U59" s="1079"/>
    </row>
    <row r="60" spans="1:30" ht="51.75" customHeight="1" thickTop="1" thickBot="1">
      <c r="A60" s="105"/>
      <c r="B60" s="112" t="s">
        <v>149</v>
      </c>
      <c r="C60" s="24"/>
      <c r="D60" s="1077" t="s">
        <v>110</v>
      </c>
      <c r="E60" s="1078"/>
      <c r="F60" s="1077" t="s">
        <v>111</v>
      </c>
      <c r="G60" s="1078"/>
      <c r="H60" s="1077" t="s">
        <v>565</v>
      </c>
      <c r="I60" s="1078"/>
      <c r="J60" s="1077" t="s">
        <v>402</v>
      </c>
      <c r="K60" s="1078"/>
      <c r="L60" s="1077" t="s">
        <v>320</v>
      </c>
      <c r="M60" s="1078"/>
      <c r="N60" s="1077" t="s">
        <v>48</v>
      </c>
      <c r="O60" s="1078"/>
      <c r="P60" s="1077" t="s">
        <v>653</v>
      </c>
      <c r="Q60" s="1078"/>
      <c r="R60" s="1077" t="s">
        <v>651</v>
      </c>
      <c r="S60" s="1078"/>
      <c r="T60" s="1077" t="s">
        <v>123</v>
      </c>
      <c r="U60" s="1078"/>
      <c r="W60" s="29"/>
      <c r="X60" s="29"/>
      <c r="Y60" s="29"/>
    </row>
    <row r="61" spans="1:30" ht="21" customHeight="1" thickTop="1" thickBot="1">
      <c r="A61" s="67"/>
      <c r="B61" s="353" t="s">
        <v>315</v>
      </c>
      <c r="C61" s="67"/>
      <c r="D61" s="1141">
        <v>43.7</v>
      </c>
      <c r="E61" s="1142"/>
      <c r="F61" s="1141">
        <v>59.3</v>
      </c>
      <c r="G61" s="1142"/>
      <c r="H61" s="1144">
        <f>SUM(D61:G61)</f>
        <v>103</v>
      </c>
      <c r="I61" s="1145"/>
      <c r="J61" s="1143">
        <v>44.8</v>
      </c>
      <c r="K61" s="1142"/>
      <c r="L61" s="1143" t="s">
        <v>89</v>
      </c>
      <c r="M61" s="1142"/>
      <c r="N61" s="1143">
        <v>27.6</v>
      </c>
      <c r="O61" s="1142"/>
      <c r="P61" s="1144">
        <v>175.4</v>
      </c>
      <c r="Q61" s="1145"/>
      <c r="R61" s="1144">
        <v>162.30000000000001</v>
      </c>
      <c r="S61" s="1145"/>
      <c r="T61" s="1144">
        <f>SUM(P61:S61)</f>
        <v>337.70000000000005</v>
      </c>
      <c r="U61" s="1146"/>
      <c r="W61" s="29"/>
      <c r="X61" s="29"/>
      <c r="Y61" s="29"/>
    </row>
    <row r="62" spans="1:30" ht="21" customHeight="1">
      <c r="B62" s="614" t="s">
        <v>632</v>
      </c>
      <c r="D62" s="1167">
        <v>9.4</v>
      </c>
      <c r="E62" s="1168"/>
      <c r="F62" s="1167" t="s">
        <v>89</v>
      </c>
      <c r="G62" s="1168"/>
      <c r="H62" s="1165">
        <f t="shared" ref="H62:H71" si="0">SUM(D62:G62)</f>
        <v>9.4</v>
      </c>
      <c r="I62" s="1166"/>
      <c r="J62" s="1169"/>
      <c r="K62" s="1170"/>
      <c r="L62" s="1171"/>
      <c r="M62" s="1172"/>
      <c r="N62" s="1169"/>
      <c r="O62" s="1172"/>
      <c r="P62" s="1165">
        <v>9.4</v>
      </c>
      <c r="Q62" s="1166"/>
      <c r="R62" s="1165">
        <f>-9.4</f>
        <v>-9.4</v>
      </c>
      <c r="S62" s="1166"/>
      <c r="T62" s="1125">
        <f t="shared" ref="T62:T71" si="1">SUM(P62:S62)</f>
        <v>0</v>
      </c>
      <c r="U62" s="1126"/>
      <c r="W62" s="29"/>
      <c r="X62" s="29"/>
      <c r="Y62" s="29"/>
    </row>
    <row r="63" spans="1:30" ht="21" customHeight="1">
      <c r="B63" s="615" t="s">
        <v>721</v>
      </c>
      <c r="D63" s="1129"/>
      <c r="E63" s="1130"/>
      <c r="F63" s="1139">
        <v>-29.1</v>
      </c>
      <c r="G63" s="1140"/>
      <c r="H63" s="1163">
        <f t="shared" si="0"/>
        <v>-29.1</v>
      </c>
      <c r="I63" s="1164"/>
      <c r="J63" s="1138"/>
      <c r="K63" s="1162"/>
      <c r="L63" s="1129"/>
      <c r="M63" s="1130"/>
      <c r="N63" s="1138"/>
      <c r="O63" s="1130"/>
      <c r="P63" s="1163">
        <f>-29.1</f>
        <v>-29.1</v>
      </c>
      <c r="Q63" s="1164"/>
      <c r="R63" s="1138"/>
      <c r="S63" s="1130"/>
      <c r="T63" s="1127">
        <f t="shared" si="1"/>
        <v>-29.1</v>
      </c>
      <c r="U63" s="1128"/>
      <c r="W63" s="29"/>
      <c r="X63" s="29"/>
      <c r="Y63" s="29"/>
    </row>
    <row r="64" spans="1:30" ht="21" customHeight="1" thickBot="1">
      <c r="B64" s="616" t="s">
        <v>722</v>
      </c>
      <c r="D64" s="1119"/>
      <c r="E64" s="1120"/>
      <c r="F64" s="1119"/>
      <c r="G64" s="1120"/>
      <c r="H64" s="1121"/>
      <c r="I64" s="1120"/>
      <c r="J64" s="1121"/>
      <c r="K64" s="1120"/>
      <c r="L64" s="1121"/>
      <c r="M64" s="1120"/>
      <c r="N64" s="1121"/>
      <c r="O64" s="1122"/>
      <c r="P64" s="1119"/>
      <c r="Q64" s="1120"/>
      <c r="R64" s="1136">
        <v>-1.8</v>
      </c>
      <c r="S64" s="1137"/>
      <c r="T64" s="1131">
        <f t="shared" si="1"/>
        <v>-1.8</v>
      </c>
      <c r="U64" s="1132"/>
      <c r="W64" s="29"/>
      <c r="X64" s="29"/>
      <c r="Y64" s="29"/>
    </row>
    <row r="65" spans="1:25" ht="21" customHeight="1" thickTop="1">
      <c r="A65" s="67"/>
      <c r="B65" s="353" t="s">
        <v>406</v>
      </c>
      <c r="C65" s="67"/>
      <c r="D65" s="1133">
        <f>SUM(D61:E64)</f>
        <v>53.1</v>
      </c>
      <c r="E65" s="1134"/>
      <c r="F65" s="1133">
        <v>30.2</v>
      </c>
      <c r="G65" s="1134"/>
      <c r="H65" s="1123">
        <f t="shared" si="0"/>
        <v>83.3</v>
      </c>
      <c r="I65" s="1124"/>
      <c r="J65" s="1135">
        <v>44.8</v>
      </c>
      <c r="K65" s="1134"/>
      <c r="L65" s="1135">
        <f>SUM(L61:M64)</f>
        <v>0</v>
      </c>
      <c r="M65" s="1134"/>
      <c r="N65" s="1135">
        <v>27.6</v>
      </c>
      <c r="O65" s="1134"/>
      <c r="P65" s="1123">
        <f>SUM(P61:Q64)</f>
        <v>155.70000000000002</v>
      </c>
      <c r="Q65" s="1124"/>
      <c r="R65" s="1123">
        <f>SUM(R61:S64)</f>
        <v>151.1</v>
      </c>
      <c r="S65" s="1124"/>
      <c r="T65" s="1117">
        <f t="shared" si="1"/>
        <v>306.8</v>
      </c>
      <c r="U65" s="1118"/>
      <c r="W65" s="29"/>
      <c r="X65" s="29"/>
      <c r="Y65" s="29"/>
    </row>
    <row r="66" spans="1:25" ht="21" customHeight="1">
      <c r="B66" s="354" t="s">
        <v>114</v>
      </c>
      <c r="D66" s="1139">
        <v>1.7</v>
      </c>
      <c r="E66" s="1140"/>
      <c r="F66" s="1139">
        <v>1.7</v>
      </c>
      <c r="G66" s="1140"/>
      <c r="H66" s="1083">
        <f t="shared" si="0"/>
        <v>3.4</v>
      </c>
      <c r="I66" s="1084"/>
      <c r="J66" s="1150">
        <v>5.6</v>
      </c>
      <c r="K66" s="1140"/>
      <c r="L66" s="1150">
        <v>0.2</v>
      </c>
      <c r="M66" s="1140"/>
      <c r="N66" s="1150">
        <v>1.7</v>
      </c>
      <c r="O66" s="1140"/>
      <c r="P66" s="1083">
        <f>SUM(H66:O66)</f>
        <v>10.899999999999999</v>
      </c>
      <c r="Q66" s="1084"/>
      <c r="R66" s="1138"/>
      <c r="S66" s="1130"/>
      <c r="T66" s="1160">
        <f t="shared" si="1"/>
        <v>10.899999999999999</v>
      </c>
      <c r="U66" s="1161"/>
      <c r="W66" s="29"/>
      <c r="X66" s="29"/>
      <c r="Y66" s="29"/>
    </row>
    <row r="67" spans="1:25" ht="21" customHeight="1">
      <c r="B67" s="354" t="s">
        <v>115</v>
      </c>
      <c r="D67" s="1139">
        <f>3.2+0.9</f>
        <v>4.1000000000000005</v>
      </c>
      <c r="E67" s="1140"/>
      <c r="F67" s="1139">
        <v>0.2</v>
      </c>
      <c r="G67" s="1140"/>
      <c r="H67" s="1083">
        <f t="shared" si="0"/>
        <v>4.3000000000000007</v>
      </c>
      <c r="I67" s="1084"/>
      <c r="J67" s="1150">
        <v>0.7</v>
      </c>
      <c r="K67" s="1140"/>
      <c r="L67" s="1150" t="s">
        <v>89</v>
      </c>
      <c r="M67" s="1140"/>
      <c r="N67" s="1150">
        <v>0.9</v>
      </c>
      <c r="O67" s="1140"/>
      <c r="P67" s="1083">
        <f>SUM(H67:O67)</f>
        <v>5.9000000000000012</v>
      </c>
      <c r="Q67" s="1084"/>
      <c r="R67" s="1083">
        <f>2.9-0.9</f>
        <v>2</v>
      </c>
      <c r="S67" s="1084"/>
      <c r="T67" s="1160">
        <f t="shared" si="1"/>
        <v>7.9000000000000012</v>
      </c>
      <c r="U67" s="1161"/>
      <c r="W67" s="29"/>
      <c r="X67" s="29"/>
      <c r="Y67" s="29"/>
    </row>
    <row r="68" spans="1:25" ht="21" customHeight="1">
      <c r="B68" s="354" t="s">
        <v>116</v>
      </c>
      <c r="D68" s="1139">
        <f>-4.3-1.3</f>
        <v>-5.6</v>
      </c>
      <c r="E68" s="1140"/>
      <c r="F68" s="1139">
        <f>-3.5</f>
        <v>-3.5</v>
      </c>
      <c r="G68" s="1140"/>
      <c r="H68" s="1083">
        <f t="shared" si="0"/>
        <v>-9.1</v>
      </c>
      <c r="I68" s="1084"/>
      <c r="J68" s="1150">
        <f>-2.9</f>
        <v>-2.9</v>
      </c>
      <c r="K68" s="1140"/>
      <c r="L68" s="1150">
        <f>-0.2</f>
        <v>-0.2</v>
      </c>
      <c r="M68" s="1140"/>
      <c r="N68" s="1150">
        <f>-1.8</f>
        <v>-1.8</v>
      </c>
      <c r="O68" s="1140"/>
      <c r="P68" s="1083">
        <f>SUM(H68:O68)</f>
        <v>-14</v>
      </c>
      <c r="Q68" s="1084"/>
      <c r="R68" s="1083">
        <f>-14.1+1.3</f>
        <v>-12.799999999999999</v>
      </c>
      <c r="S68" s="1084"/>
      <c r="T68" s="1160">
        <f t="shared" si="1"/>
        <v>-26.799999999999997</v>
      </c>
      <c r="U68" s="1161"/>
      <c r="W68" s="29"/>
      <c r="X68" s="29"/>
      <c r="Y68" s="29"/>
    </row>
    <row r="69" spans="1:25" ht="21" customHeight="1">
      <c r="B69" s="354" t="s">
        <v>108</v>
      </c>
      <c r="D69" s="1139">
        <f>4.2+1.1</f>
        <v>5.3000000000000007</v>
      </c>
      <c r="E69" s="1140"/>
      <c r="F69" s="1139">
        <v>2.6</v>
      </c>
      <c r="G69" s="1140"/>
      <c r="H69" s="1083">
        <f t="shared" si="0"/>
        <v>7.9</v>
      </c>
      <c r="I69" s="1084"/>
      <c r="J69" s="1150">
        <f>-3.9</f>
        <v>-3.9</v>
      </c>
      <c r="K69" s="1140"/>
      <c r="L69" s="1150" t="s">
        <v>89</v>
      </c>
      <c r="M69" s="1140"/>
      <c r="N69" s="1150">
        <v>0.6</v>
      </c>
      <c r="O69" s="1140"/>
      <c r="P69" s="1083">
        <f>SUM(H69:O69)</f>
        <v>4.5999999999999996</v>
      </c>
      <c r="Q69" s="1084"/>
      <c r="R69" s="1083">
        <f>8.1-1.1</f>
        <v>7</v>
      </c>
      <c r="S69" s="1084"/>
      <c r="T69" s="1160">
        <f t="shared" si="1"/>
        <v>11.6</v>
      </c>
      <c r="U69" s="1161"/>
      <c r="W69" s="29"/>
      <c r="X69" s="29"/>
      <c r="Y69" s="29"/>
    </row>
    <row r="70" spans="1:25" ht="21" customHeight="1" thickBot="1">
      <c r="B70" s="357" t="s">
        <v>117</v>
      </c>
      <c r="D70" s="1147">
        <f>-2.7</f>
        <v>-2.7</v>
      </c>
      <c r="E70" s="1148"/>
      <c r="F70" s="1147">
        <v>2.2999999999999998</v>
      </c>
      <c r="G70" s="1148"/>
      <c r="H70" s="1085">
        <f t="shared" si="0"/>
        <v>-0.40000000000000036</v>
      </c>
      <c r="I70" s="1086"/>
      <c r="J70" s="1149" t="s">
        <v>89</v>
      </c>
      <c r="K70" s="1148"/>
      <c r="L70" s="1149" t="s">
        <v>89</v>
      </c>
      <c r="M70" s="1148"/>
      <c r="N70" s="1149" t="s">
        <v>89</v>
      </c>
      <c r="O70" s="1148"/>
      <c r="P70" s="1083">
        <f>SUM(H70:O70)</f>
        <v>-0.40000000000000036</v>
      </c>
      <c r="Q70" s="1084"/>
      <c r="R70" s="1085">
        <v>0.4</v>
      </c>
      <c r="S70" s="1086"/>
      <c r="T70" s="1153">
        <f t="shared" si="1"/>
        <v>0</v>
      </c>
      <c r="U70" s="1154"/>
      <c r="W70" s="29"/>
      <c r="X70" s="29"/>
      <c r="Y70" s="29"/>
    </row>
    <row r="71" spans="1:25" ht="21" customHeight="1" thickBot="1">
      <c r="B71" s="355" t="s">
        <v>420</v>
      </c>
      <c r="D71" s="1158">
        <f>SUM(D65:E70)</f>
        <v>55.900000000000006</v>
      </c>
      <c r="E71" s="1156"/>
      <c r="F71" s="1158">
        <v>33.5</v>
      </c>
      <c r="G71" s="1156"/>
      <c r="H71" s="1087">
        <f t="shared" si="0"/>
        <v>89.4</v>
      </c>
      <c r="I71" s="1088"/>
      <c r="J71" s="1155">
        <v>44.3</v>
      </c>
      <c r="K71" s="1156"/>
      <c r="L71" s="1155">
        <v>0</v>
      </c>
      <c r="M71" s="1156"/>
      <c r="N71" s="1155">
        <v>29</v>
      </c>
      <c r="O71" s="1156"/>
      <c r="P71" s="1087">
        <f>SUM(P65:Q70)</f>
        <v>162.70000000000002</v>
      </c>
      <c r="Q71" s="1088"/>
      <c r="R71" s="1087">
        <f>SUM(R65:S70)</f>
        <v>147.69999999999999</v>
      </c>
      <c r="S71" s="1088"/>
      <c r="T71" s="1087">
        <f t="shared" si="1"/>
        <v>310.39999999999998</v>
      </c>
      <c r="U71" s="1157"/>
      <c r="W71" s="29"/>
      <c r="X71" s="29"/>
      <c r="Y71" s="29"/>
    </row>
    <row r="72" spans="1:25">
      <c r="D72" s="73"/>
      <c r="E72" s="73"/>
      <c r="F72" s="73"/>
      <c r="G72" s="73"/>
      <c r="H72" s="73"/>
      <c r="I72" s="73"/>
      <c r="J72" s="73"/>
      <c r="K72" s="221"/>
      <c r="L72" s="73"/>
      <c r="M72" s="73"/>
      <c r="N72" s="73"/>
      <c r="O72" s="222"/>
      <c r="P72" s="223"/>
      <c r="Q72" s="221"/>
      <c r="R72" s="73"/>
      <c r="S72" s="221"/>
      <c r="T72" s="223"/>
      <c r="U72" s="221"/>
      <c r="V72" s="2"/>
      <c r="W72" s="29"/>
      <c r="X72" s="29"/>
      <c r="Y72" s="29"/>
    </row>
    <row r="73" spans="1:25">
      <c r="A73" s="48" t="s">
        <v>19</v>
      </c>
      <c r="V73" s="2"/>
      <c r="W73" s="73"/>
    </row>
    <row r="74" spans="1:25" ht="17.25" customHeight="1">
      <c r="A74" s="1007" t="s">
        <v>742</v>
      </c>
      <c r="B74" s="1007"/>
      <c r="C74" s="1007"/>
      <c r="D74" s="1007"/>
      <c r="E74" s="1007"/>
      <c r="F74" s="1007"/>
      <c r="G74" s="1007"/>
      <c r="H74" s="1007"/>
      <c r="I74" s="1007"/>
      <c r="J74" s="1007"/>
      <c r="K74" s="1007"/>
      <c r="L74" s="1007"/>
      <c r="M74" s="1007"/>
      <c r="N74" s="1007"/>
      <c r="O74" s="1007"/>
      <c r="P74" s="1007"/>
      <c r="Q74" s="1007"/>
      <c r="R74" s="1007"/>
      <c r="S74" s="1007"/>
      <c r="T74" s="1007"/>
      <c r="U74" s="1007"/>
      <c r="V74" s="69"/>
      <c r="W74" s="73"/>
    </row>
    <row r="75" spans="1:25">
      <c r="A75" s="1007" t="s">
        <v>740</v>
      </c>
      <c r="B75" s="1007"/>
      <c r="C75" s="1007"/>
      <c r="D75" s="1007"/>
      <c r="E75" s="1007"/>
      <c r="F75" s="1007"/>
      <c r="G75" s="1007"/>
      <c r="H75" s="1007"/>
      <c r="I75" s="1007"/>
      <c r="J75" s="1007"/>
      <c r="K75" s="1007"/>
      <c r="L75" s="1007"/>
      <c r="M75" s="1007"/>
      <c r="N75" s="1007"/>
      <c r="O75" s="1007"/>
      <c r="P75" s="1007"/>
      <c r="Q75" s="1007"/>
      <c r="R75" s="1007"/>
      <c r="S75" s="1007"/>
      <c r="T75" s="1007"/>
      <c r="U75" s="1007"/>
    </row>
    <row r="76" spans="1:25" ht="33.75" customHeight="1">
      <c r="A76" s="1079" t="s">
        <v>654</v>
      </c>
      <c r="B76" s="1079"/>
      <c r="C76" s="1079"/>
      <c r="D76" s="1079"/>
      <c r="E76" s="1079"/>
      <c r="F76" s="1079"/>
      <c r="G76" s="1079"/>
      <c r="H76" s="1079"/>
      <c r="I76" s="1079"/>
      <c r="J76" s="1079"/>
      <c r="K76" s="1079"/>
      <c r="L76" s="1079"/>
      <c r="M76" s="1079"/>
      <c r="N76" s="1079"/>
      <c r="O76" s="1079"/>
      <c r="P76" s="1079"/>
      <c r="Q76" s="1079"/>
      <c r="R76" s="1079"/>
      <c r="S76" s="1079"/>
      <c r="T76" s="1079"/>
      <c r="U76" s="1079"/>
      <c r="V76" s="2"/>
      <c r="W76" s="73"/>
    </row>
    <row r="77" spans="1:25" ht="17.25" thickBot="1">
      <c r="A77" s="744"/>
      <c r="B77" s="744"/>
      <c r="C77" s="744"/>
      <c r="D77" s="744"/>
      <c r="E77" s="744"/>
      <c r="F77" s="744"/>
      <c r="G77" s="744"/>
      <c r="H77" s="744"/>
      <c r="I77" s="744"/>
      <c r="J77" s="744"/>
      <c r="K77" s="744"/>
      <c r="L77" s="744"/>
      <c r="M77" s="744"/>
      <c r="N77" s="744"/>
      <c r="O77" s="744"/>
      <c r="P77" s="744"/>
      <c r="Q77" s="744"/>
      <c r="R77" s="744"/>
      <c r="S77" s="744"/>
      <c r="T77" s="744"/>
      <c r="U77" s="744"/>
      <c r="V77" s="69"/>
      <c r="W77" s="73"/>
    </row>
    <row r="78" spans="1:25" ht="51.75" customHeight="1" thickTop="1" thickBot="1">
      <c r="A78" s="105"/>
      <c r="B78" s="112" t="s">
        <v>149</v>
      </c>
      <c r="C78" s="24"/>
      <c r="D78" s="1077" t="s">
        <v>110</v>
      </c>
      <c r="E78" s="1078"/>
      <c r="F78" s="1077" t="s">
        <v>111</v>
      </c>
      <c r="G78" s="1078"/>
      <c r="H78" s="1077" t="s">
        <v>565</v>
      </c>
      <c r="I78" s="1078"/>
      <c r="J78" s="1077" t="s">
        <v>450</v>
      </c>
      <c r="K78" s="1078"/>
      <c r="L78" s="1077" t="s">
        <v>320</v>
      </c>
      <c r="M78" s="1078"/>
      <c r="N78" s="1077" t="s">
        <v>48</v>
      </c>
      <c r="O78" s="1078"/>
      <c r="P78" s="1077" t="s">
        <v>338</v>
      </c>
      <c r="Q78" s="1078"/>
      <c r="R78" s="1077" t="s">
        <v>462</v>
      </c>
      <c r="S78" s="1078"/>
      <c r="T78" s="1077" t="s">
        <v>123</v>
      </c>
      <c r="U78" s="1078"/>
      <c r="W78" s="18"/>
    </row>
    <row r="79" spans="1:25" ht="21" customHeight="1" thickTop="1" thickBot="1">
      <c r="A79" s="67"/>
      <c r="B79" s="353" t="s">
        <v>507</v>
      </c>
      <c r="C79" s="67"/>
      <c r="D79" s="1159">
        <v>42.5</v>
      </c>
      <c r="E79" s="1151"/>
      <c r="F79" s="1151">
        <v>55.1</v>
      </c>
      <c r="G79" s="1151"/>
      <c r="H79" s="1089">
        <f>SUM(D79:G79)</f>
        <v>97.6</v>
      </c>
      <c r="I79" s="1089"/>
      <c r="J79" s="1151">
        <v>25.9</v>
      </c>
      <c r="K79" s="1151"/>
      <c r="L79" s="1151" t="s">
        <v>89</v>
      </c>
      <c r="M79" s="1151"/>
      <c r="N79" s="1151">
        <v>24.7</v>
      </c>
      <c r="O79" s="1151"/>
      <c r="P79" s="1089">
        <v>148.19999999999999</v>
      </c>
      <c r="Q79" s="1089"/>
      <c r="R79" s="1089">
        <v>100.1</v>
      </c>
      <c r="S79" s="1089"/>
      <c r="T79" s="1089">
        <v>248.3</v>
      </c>
      <c r="U79" s="1152"/>
      <c r="W79" s="18"/>
    </row>
    <row r="80" spans="1:25" ht="21" customHeight="1">
      <c r="B80" s="356" t="s">
        <v>411</v>
      </c>
      <c r="D80" s="1115"/>
      <c r="E80" s="1090"/>
      <c r="F80" s="1090"/>
      <c r="G80" s="1090"/>
      <c r="H80" s="1090"/>
      <c r="I80" s="1090"/>
      <c r="J80" s="1116">
        <v>16.2</v>
      </c>
      <c r="K80" s="1116"/>
      <c r="L80" s="1090"/>
      <c r="M80" s="1090"/>
      <c r="N80" s="1090"/>
      <c r="O80" s="1090"/>
      <c r="P80" s="1111">
        <v>16.2</v>
      </c>
      <c r="Q80" s="1111"/>
      <c r="R80" s="1111">
        <v>59</v>
      </c>
      <c r="S80" s="1111"/>
      <c r="T80" s="1112">
        <v>75.2</v>
      </c>
      <c r="U80" s="1113"/>
      <c r="W80" s="18"/>
    </row>
    <row r="81" spans="1:23" ht="21" customHeight="1">
      <c r="B81" s="354" t="s">
        <v>114</v>
      </c>
      <c r="D81" s="1109">
        <v>1.2</v>
      </c>
      <c r="E81" s="1110"/>
      <c r="F81" s="1110">
        <v>3.8</v>
      </c>
      <c r="G81" s="1110"/>
      <c r="H81" s="1080">
        <f t="shared" ref="H81:H86" si="2">SUM(D81:G81)</f>
        <v>5</v>
      </c>
      <c r="I81" s="1080"/>
      <c r="J81" s="1110">
        <v>2.5</v>
      </c>
      <c r="K81" s="1110"/>
      <c r="L81" s="1110">
        <v>0.2</v>
      </c>
      <c r="M81" s="1110"/>
      <c r="N81" s="1110">
        <v>1</v>
      </c>
      <c r="O81" s="1110"/>
      <c r="P81" s="1080">
        <v>8.6999999999999993</v>
      </c>
      <c r="Q81" s="1080"/>
      <c r="R81" s="1114"/>
      <c r="S81" s="1114"/>
      <c r="T81" s="1103">
        <v>8.6999999999999993</v>
      </c>
      <c r="U81" s="1104"/>
      <c r="W81" s="18"/>
    </row>
    <row r="82" spans="1:23" ht="21" customHeight="1">
      <c r="B82" s="354" t="s">
        <v>115</v>
      </c>
      <c r="D82" s="1109">
        <v>3.5</v>
      </c>
      <c r="E82" s="1110"/>
      <c r="F82" s="1110">
        <v>0.5</v>
      </c>
      <c r="G82" s="1110"/>
      <c r="H82" s="1080">
        <f t="shared" si="2"/>
        <v>4</v>
      </c>
      <c r="I82" s="1080"/>
      <c r="J82" s="1110">
        <v>0.7</v>
      </c>
      <c r="K82" s="1110"/>
      <c r="L82" s="1110">
        <v>0</v>
      </c>
      <c r="M82" s="1110"/>
      <c r="N82" s="1110">
        <v>0.8</v>
      </c>
      <c r="O82" s="1110"/>
      <c r="P82" s="1080">
        <v>5.5</v>
      </c>
      <c r="Q82" s="1080"/>
      <c r="R82" s="1080">
        <v>2.5</v>
      </c>
      <c r="S82" s="1080"/>
      <c r="T82" s="1103">
        <v>8</v>
      </c>
      <c r="U82" s="1104"/>
      <c r="W82" s="18"/>
    </row>
    <row r="83" spans="1:23" ht="21" customHeight="1">
      <c r="B83" s="354" t="s">
        <v>116</v>
      </c>
      <c r="D83" s="1109">
        <v>-3</v>
      </c>
      <c r="E83" s="1110"/>
      <c r="F83" s="1110">
        <v>-4.3</v>
      </c>
      <c r="G83" s="1110"/>
      <c r="H83" s="1080">
        <f t="shared" si="2"/>
        <v>-7.3</v>
      </c>
      <c r="I83" s="1080"/>
      <c r="J83" s="1110">
        <v>-2.2999999999999998</v>
      </c>
      <c r="K83" s="1110"/>
      <c r="L83" s="1110">
        <v>-0.1</v>
      </c>
      <c r="M83" s="1110"/>
      <c r="N83" s="1110">
        <v>-1.6</v>
      </c>
      <c r="O83" s="1110"/>
      <c r="P83" s="1080">
        <v>-11.3</v>
      </c>
      <c r="Q83" s="1080"/>
      <c r="R83" s="1080">
        <v>-9.8000000000000007</v>
      </c>
      <c r="S83" s="1080"/>
      <c r="T83" s="1103">
        <v>-21.1</v>
      </c>
      <c r="U83" s="1104"/>
      <c r="W83" s="18"/>
    </row>
    <row r="84" spans="1:23" ht="21" customHeight="1">
      <c r="B84" s="354" t="s">
        <v>108</v>
      </c>
      <c r="D84" s="1109">
        <v>1.6</v>
      </c>
      <c r="E84" s="1110"/>
      <c r="F84" s="1110">
        <v>2.4</v>
      </c>
      <c r="G84" s="1110"/>
      <c r="H84" s="1080">
        <f t="shared" si="2"/>
        <v>4</v>
      </c>
      <c r="I84" s="1080"/>
      <c r="J84" s="1110">
        <v>1.8</v>
      </c>
      <c r="K84" s="1110"/>
      <c r="L84" s="1110">
        <v>-0.1</v>
      </c>
      <c r="M84" s="1110"/>
      <c r="N84" s="1110">
        <v>2.7</v>
      </c>
      <c r="O84" s="1110"/>
      <c r="P84" s="1080">
        <v>8.4</v>
      </c>
      <c r="Q84" s="1080"/>
      <c r="R84" s="1080">
        <v>10.199999999999999</v>
      </c>
      <c r="S84" s="1080"/>
      <c r="T84" s="1103">
        <v>18.600000000000001</v>
      </c>
      <c r="U84" s="1104"/>
      <c r="W84" s="18"/>
    </row>
    <row r="85" spans="1:23" ht="21" customHeight="1" thickBot="1">
      <c r="B85" s="357" t="s">
        <v>117</v>
      </c>
      <c r="D85" s="1105">
        <v>-2.1</v>
      </c>
      <c r="E85" s="1106"/>
      <c r="F85" s="1106">
        <v>1.8</v>
      </c>
      <c r="G85" s="1106"/>
      <c r="H85" s="1081">
        <f t="shared" si="2"/>
        <v>-0.30000000000000004</v>
      </c>
      <c r="I85" s="1081"/>
      <c r="J85" s="1106" t="s">
        <v>89</v>
      </c>
      <c r="K85" s="1106"/>
      <c r="L85" s="1106" t="s">
        <v>89</v>
      </c>
      <c r="M85" s="1106"/>
      <c r="N85" s="1106" t="s">
        <v>89</v>
      </c>
      <c r="O85" s="1106"/>
      <c r="P85" s="1081">
        <v>-0.3</v>
      </c>
      <c r="Q85" s="1081"/>
      <c r="R85" s="1081">
        <v>0.3</v>
      </c>
      <c r="S85" s="1081"/>
      <c r="T85" s="1107" t="s">
        <v>89</v>
      </c>
      <c r="U85" s="1108"/>
      <c r="W85" s="18"/>
    </row>
    <row r="86" spans="1:23" ht="21" customHeight="1" thickBot="1">
      <c r="B86" s="355" t="s">
        <v>315</v>
      </c>
      <c r="D86" s="1099">
        <v>43.7</v>
      </c>
      <c r="E86" s="1100"/>
      <c r="F86" s="1100">
        <v>59.3</v>
      </c>
      <c r="G86" s="1100"/>
      <c r="H86" s="1082">
        <f t="shared" si="2"/>
        <v>103</v>
      </c>
      <c r="I86" s="1082"/>
      <c r="J86" s="1100">
        <v>44.8</v>
      </c>
      <c r="K86" s="1100"/>
      <c r="L86" s="1100">
        <v>0</v>
      </c>
      <c r="M86" s="1100"/>
      <c r="N86" s="1100">
        <v>27.6</v>
      </c>
      <c r="O86" s="1100"/>
      <c r="P86" s="1082">
        <v>175.4</v>
      </c>
      <c r="Q86" s="1082"/>
      <c r="R86" s="1082">
        <v>162.30000000000001</v>
      </c>
      <c r="S86" s="1082"/>
      <c r="T86" s="1082">
        <v>337.7</v>
      </c>
      <c r="U86" s="1098"/>
      <c r="W86" s="18"/>
    </row>
    <row r="87" spans="1:23">
      <c r="W87" s="18"/>
    </row>
    <row r="88" spans="1:23">
      <c r="A88" s="48" t="s">
        <v>19</v>
      </c>
    </row>
    <row r="89" spans="1:23">
      <c r="A89" s="1007" t="s">
        <v>744</v>
      </c>
      <c r="B89" s="1007"/>
      <c r="C89" s="1007"/>
      <c r="D89" s="1007"/>
      <c r="E89" s="1007"/>
      <c r="F89" s="1007"/>
      <c r="G89" s="1007"/>
      <c r="H89" s="1007"/>
      <c r="I89" s="1007"/>
      <c r="J89" s="1007"/>
      <c r="K89" s="1007"/>
      <c r="L89" s="1007"/>
      <c r="M89" s="1007"/>
      <c r="N89" s="1007"/>
      <c r="O89" s="1007"/>
      <c r="P89" s="1007"/>
      <c r="Q89" s="1007"/>
      <c r="R89" s="1007"/>
      <c r="S89" s="1007"/>
      <c r="T89" s="1007"/>
      <c r="U89" s="1007"/>
    </row>
    <row r="90" spans="1:23">
      <c r="A90" s="1007" t="s">
        <v>745</v>
      </c>
      <c r="B90" s="1007"/>
      <c r="C90" s="1007"/>
      <c r="D90" s="1007"/>
      <c r="E90" s="1007"/>
      <c r="F90" s="1007"/>
      <c r="G90" s="1007"/>
      <c r="H90" s="1007"/>
      <c r="I90" s="1007"/>
      <c r="J90" s="1007"/>
      <c r="K90" s="1007"/>
      <c r="L90" s="1007"/>
      <c r="M90" s="1007"/>
      <c r="N90" s="1007"/>
      <c r="O90" s="1007"/>
      <c r="P90" s="1007"/>
      <c r="Q90" s="1007"/>
      <c r="R90" s="1007"/>
      <c r="S90" s="1007"/>
      <c r="T90" s="1007"/>
      <c r="U90" s="1007"/>
    </row>
    <row r="91" spans="1:23">
      <c r="A91" s="1097" t="s">
        <v>746</v>
      </c>
      <c r="B91" s="1097"/>
      <c r="C91" s="1097"/>
      <c r="D91" s="1097"/>
      <c r="E91" s="1097"/>
      <c r="F91" s="1097"/>
      <c r="G91" s="1097"/>
      <c r="H91" s="1097"/>
      <c r="I91" s="1097"/>
      <c r="J91" s="1097"/>
      <c r="K91" s="1097"/>
      <c r="L91" s="1097"/>
      <c r="M91" s="1097"/>
      <c r="N91" s="1097"/>
      <c r="O91" s="1097"/>
      <c r="P91" s="1097"/>
      <c r="Q91" s="1097"/>
      <c r="R91" s="1097"/>
      <c r="S91" s="1097"/>
      <c r="T91" s="1097"/>
      <c r="U91" s="1097"/>
    </row>
    <row r="92" spans="1:23">
      <c r="A92" s="1007" t="s">
        <v>747</v>
      </c>
      <c r="B92" s="1007"/>
      <c r="C92" s="1007"/>
      <c r="D92" s="1007"/>
      <c r="E92" s="1007"/>
      <c r="F92" s="1007"/>
      <c r="G92" s="1007"/>
      <c r="H92" s="1007"/>
      <c r="I92" s="1007"/>
      <c r="J92" s="1007"/>
      <c r="K92" s="1007"/>
      <c r="L92" s="1007"/>
      <c r="M92" s="1007"/>
      <c r="N92" s="1007"/>
      <c r="O92" s="1007"/>
      <c r="P92" s="1007"/>
      <c r="Q92" s="1007"/>
      <c r="R92" s="1007"/>
      <c r="S92" s="1007"/>
      <c r="T92" s="1007"/>
      <c r="U92" s="1007"/>
    </row>
    <row r="93" spans="1:23">
      <c r="A93" s="1007" t="s">
        <v>748</v>
      </c>
      <c r="B93" s="1007"/>
      <c r="C93" s="1007"/>
      <c r="D93" s="1007"/>
      <c r="E93" s="1007"/>
      <c r="F93" s="1007"/>
      <c r="G93" s="1007"/>
      <c r="H93" s="1007"/>
      <c r="I93" s="1007"/>
      <c r="J93" s="1007"/>
      <c r="K93" s="1007"/>
      <c r="L93" s="1007"/>
      <c r="M93" s="1007"/>
      <c r="N93" s="1007"/>
      <c r="O93" s="1007"/>
      <c r="P93" s="1007"/>
      <c r="Q93" s="1007"/>
      <c r="R93" s="1007"/>
      <c r="S93" s="1007"/>
      <c r="T93" s="1007"/>
      <c r="U93" s="1007"/>
    </row>
    <row r="94" spans="1:23">
      <c r="A94" s="1097" t="s">
        <v>749</v>
      </c>
      <c r="B94" s="1097"/>
      <c r="C94" s="1097"/>
      <c r="D94" s="1097"/>
      <c r="E94" s="1097"/>
      <c r="F94" s="1097"/>
      <c r="G94" s="1097"/>
      <c r="H94" s="1097"/>
      <c r="I94" s="1097"/>
      <c r="J94" s="1097"/>
      <c r="K94" s="1097"/>
      <c r="L94" s="1097"/>
      <c r="M94" s="1097"/>
      <c r="N94" s="1097"/>
      <c r="O94" s="1097"/>
      <c r="P94" s="1097"/>
      <c r="Q94" s="1097"/>
      <c r="R94" s="1097"/>
      <c r="S94" s="1097"/>
      <c r="T94" s="1097"/>
      <c r="U94" s="1097"/>
    </row>
  </sheetData>
  <mergeCells count="371">
    <mergeCell ref="T33:U33"/>
    <mergeCell ref="T35:U35"/>
    <mergeCell ref="D34:E34"/>
    <mergeCell ref="F34:G34"/>
    <mergeCell ref="H34:I34"/>
    <mergeCell ref="J34:K34"/>
    <mergeCell ref="L34:M34"/>
    <mergeCell ref="N34:O34"/>
    <mergeCell ref="A76:U76"/>
    <mergeCell ref="D37:E37"/>
    <mergeCell ref="F37:G37"/>
    <mergeCell ref="H37:I37"/>
    <mergeCell ref="J37:K37"/>
    <mergeCell ref="A43:U43"/>
    <mergeCell ref="A44:U44"/>
    <mergeCell ref="A45:U45"/>
    <mergeCell ref="A56:U56"/>
    <mergeCell ref="A57:U57"/>
    <mergeCell ref="P49:Q49"/>
    <mergeCell ref="D52:E52"/>
    <mergeCell ref="F52:G52"/>
    <mergeCell ref="L53:M53"/>
    <mergeCell ref="J52:K52"/>
    <mergeCell ref="P34:Q34"/>
    <mergeCell ref="A24:H27"/>
    <mergeCell ref="A28:H28"/>
    <mergeCell ref="A29:H29"/>
    <mergeCell ref="D33:E33"/>
    <mergeCell ref="F33:G33"/>
    <mergeCell ref="H33:I33"/>
    <mergeCell ref="J33:K33"/>
    <mergeCell ref="P33:Q33"/>
    <mergeCell ref="R33:S33"/>
    <mergeCell ref="R34:S34"/>
    <mergeCell ref="T34:U34"/>
    <mergeCell ref="D35:E35"/>
    <mergeCell ref="F35:G35"/>
    <mergeCell ref="H35:I35"/>
    <mergeCell ref="R35:S35"/>
    <mergeCell ref="D47:E47"/>
    <mergeCell ref="F47:G47"/>
    <mergeCell ref="J47:K47"/>
    <mergeCell ref="L47:M47"/>
    <mergeCell ref="H47:I47"/>
    <mergeCell ref="N47:O47"/>
    <mergeCell ref="P47:Q47"/>
    <mergeCell ref="R47:S47"/>
    <mergeCell ref="T47:U47"/>
    <mergeCell ref="L36:M36"/>
    <mergeCell ref="N36:O36"/>
    <mergeCell ref="P36:Q36"/>
    <mergeCell ref="L37:M37"/>
    <mergeCell ref="N37:O37"/>
    <mergeCell ref="P37:Q37"/>
    <mergeCell ref="R37:S37"/>
    <mergeCell ref="T37:U37"/>
    <mergeCell ref="R36:S36"/>
    <mergeCell ref="L48:M48"/>
    <mergeCell ref="N48:O48"/>
    <mergeCell ref="P48:Q48"/>
    <mergeCell ref="R48:S48"/>
    <mergeCell ref="R52:S52"/>
    <mergeCell ref="L51:M51"/>
    <mergeCell ref="D50:E50"/>
    <mergeCell ref="D53:E53"/>
    <mergeCell ref="F53:G53"/>
    <mergeCell ref="D51:E51"/>
    <mergeCell ref="F51:G51"/>
    <mergeCell ref="N51:O51"/>
    <mergeCell ref="P51:Q51"/>
    <mergeCell ref="P52:Q52"/>
    <mergeCell ref="L52:M52"/>
    <mergeCell ref="N52:O52"/>
    <mergeCell ref="H48:I48"/>
    <mergeCell ref="H49:I49"/>
    <mergeCell ref="R53:S53"/>
    <mergeCell ref="D49:E49"/>
    <mergeCell ref="F49:G49"/>
    <mergeCell ref="J49:K49"/>
    <mergeCell ref="L49:M49"/>
    <mergeCell ref="N49:O49"/>
    <mergeCell ref="J63:K63"/>
    <mergeCell ref="P63:Q63"/>
    <mergeCell ref="R63:S63"/>
    <mergeCell ref="H62:I62"/>
    <mergeCell ref="H63:I63"/>
    <mergeCell ref="D62:E62"/>
    <mergeCell ref="F62:G62"/>
    <mergeCell ref="J62:K62"/>
    <mergeCell ref="L62:M62"/>
    <mergeCell ref="N62:O62"/>
    <mergeCell ref="P62:Q62"/>
    <mergeCell ref="R62:S62"/>
    <mergeCell ref="T67:U67"/>
    <mergeCell ref="D66:E66"/>
    <mergeCell ref="F66:G66"/>
    <mergeCell ref="J66:K66"/>
    <mergeCell ref="L66:M66"/>
    <mergeCell ref="P66:Q66"/>
    <mergeCell ref="R66:S66"/>
    <mergeCell ref="N66:O66"/>
    <mergeCell ref="T66:U66"/>
    <mergeCell ref="D67:E67"/>
    <mergeCell ref="F67:G67"/>
    <mergeCell ref="J67:K67"/>
    <mergeCell ref="L67:M67"/>
    <mergeCell ref="P67:Q67"/>
    <mergeCell ref="R67:S67"/>
    <mergeCell ref="N67:O67"/>
    <mergeCell ref="L69:M69"/>
    <mergeCell ref="P69:Q69"/>
    <mergeCell ref="R69:S69"/>
    <mergeCell ref="N69:O69"/>
    <mergeCell ref="T69:U69"/>
    <mergeCell ref="D68:E68"/>
    <mergeCell ref="F68:G68"/>
    <mergeCell ref="J68:K68"/>
    <mergeCell ref="L68:M68"/>
    <mergeCell ref="P68:Q68"/>
    <mergeCell ref="R68:S68"/>
    <mergeCell ref="T68:U68"/>
    <mergeCell ref="N68:O68"/>
    <mergeCell ref="J79:K79"/>
    <mergeCell ref="D78:E78"/>
    <mergeCell ref="F78:G78"/>
    <mergeCell ref="J78:K78"/>
    <mergeCell ref="L78:M78"/>
    <mergeCell ref="N78:O78"/>
    <mergeCell ref="P78:Q78"/>
    <mergeCell ref="D71:E71"/>
    <mergeCell ref="F71:G71"/>
    <mergeCell ref="J71:K71"/>
    <mergeCell ref="D79:E79"/>
    <mergeCell ref="A74:U74"/>
    <mergeCell ref="A75:U75"/>
    <mergeCell ref="D70:E70"/>
    <mergeCell ref="F70:G70"/>
    <mergeCell ref="J70:K70"/>
    <mergeCell ref="D69:E69"/>
    <mergeCell ref="F69:G69"/>
    <mergeCell ref="J69:K69"/>
    <mergeCell ref="R78:S78"/>
    <mergeCell ref="T78:U78"/>
    <mergeCell ref="L79:M79"/>
    <mergeCell ref="N79:O79"/>
    <mergeCell ref="P79:Q79"/>
    <mergeCell ref="R79:S79"/>
    <mergeCell ref="T79:U79"/>
    <mergeCell ref="N70:O70"/>
    <mergeCell ref="T70:U70"/>
    <mergeCell ref="L71:M71"/>
    <mergeCell ref="P71:Q71"/>
    <mergeCell ref="R71:S71"/>
    <mergeCell ref="N71:O71"/>
    <mergeCell ref="T71:U71"/>
    <mergeCell ref="L70:M70"/>
    <mergeCell ref="P70:Q70"/>
    <mergeCell ref="R70:S70"/>
    <mergeCell ref="F79:G79"/>
    <mergeCell ref="D61:E61"/>
    <mergeCell ref="F61:G61"/>
    <mergeCell ref="J61:K61"/>
    <mergeCell ref="L61:M61"/>
    <mergeCell ref="P61:Q61"/>
    <mergeCell ref="R61:S61"/>
    <mergeCell ref="N61:O61"/>
    <mergeCell ref="T61:U61"/>
    <mergeCell ref="D60:E60"/>
    <mergeCell ref="F60:G60"/>
    <mergeCell ref="J60:K60"/>
    <mergeCell ref="R60:S60"/>
    <mergeCell ref="N60:O60"/>
    <mergeCell ref="P60:Q60"/>
    <mergeCell ref="H61:I61"/>
    <mergeCell ref="T65:U65"/>
    <mergeCell ref="D64:E64"/>
    <mergeCell ref="F64:G64"/>
    <mergeCell ref="J64:K64"/>
    <mergeCell ref="L64:M64"/>
    <mergeCell ref="N64:O64"/>
    <mergeCell ref="H64:I64"/>
    <mergeCell ref="H65:I65"/>
    <mergeCell ref="T62:U62"/>
    <mergeCell ref="T63:U63"/>
    <mergeCell ref="L63:M63"/>
    <mergeCell ref="T64:U64"/>
    <mergeCell ref="D65:E65"/>
    <mergeCell ref="F65:G65"/>
    <mergeCell ref="J65:K65"/>
    <mergeCell ref="P64:Q64"/>
    <mergeCell ref="R64:S64"/>
    <mergeCell ref="L65:M65"/>
    <mergeCell ref="N65:O65"/>
    <mergeCell ref="P65:Q65"/>
    <mergeCell ref="R65:S65"/>
    <mergeCell ref="D63:E63"/>
    <mergeCell ref="N63:O63"/>
    <mergeCell ref="F63:G63"/>
    <mergeCell ref="P80:Q80"/>
    <mergeCell ref="R80:S80"/>
    <mergeCell ref="T80:U80"/>
    <mergeCell ref="D81:E81"/>
    <mergeCell ref="F81:G81"/>
    <mergeCell ref="J81:K81"/>
    <mergeCell ref="L81:M81"/>
    <mergeCell ref="N81:O81"/>
    <mergeCell ref="P81:Q81"/>
    <mergeCell ref="R81:S81"/>
    <mergeCell ref="T81:U81"/>
    <mergeCell ref="D80:E80"/>
    <mergeCell ref="F80:G80"/>
    <mergeCell ref="J80:K80"/>
    <mergeCell ref="L80:M80"/>
    <mergeCell ref="N80:O80"/>
    <mergeCell ref="H81:I81"/>
    <mergeCell ref="F83:G83"/>
    <mergeCell ref="J83:K83"/>
    <mergeCell ref="L83:M83"/>
    <mergeCell ref="N83:O83"/>
    <mergeCell ref="P83:Q83"/>
    <mergeCell ref="R83:S83"/>
    <mergeCell ref="T83:U83"/>
    <mergeCell ref="D82:E82"/>
    <mergeCell ref="F82:G82"/>
    <mergeCell ref="J82:K82"/>
    <mergeCell ref="L82:M82"/>
    <mergeCell ref="N82:O82"/>
    <mergeCell ref="H82:I82"/>
    <mergeCell ref="H83:I83"/>
    <mergeCell ref="P84:Q84"/>
    <mergeCell ref="R84:S84"/>
    <mergeCell ref="T51:U51"/>
    <mergeCell ref="D48:E48"/>
    <mergeCell ref="F48:G48"/>
    <mergeCell ref="J48:K48"/>
    <mergeCell ref="T84:U84"/>
    <mergeCell ref="D85:E85"/>
    <mergeCell ref="F85:G85"/>
    <mergeCell ref="J85:K85"/>
    <mergeCell ref="L85:M85"/>
    <mergeCell ref="N85:O85"/>
    <mergeCell ref="P85:Q85"/>
    <mergeCell ref="R85:S85"/>
    <mergeCell ref="T85:U85"/>
    <mergeCell ref="D84:E84"/>
    <mergeCell ref="F84:G84"/>
    <mergeCell ref="J84:K84"/>
    <mergeCell ref="L84:M84"/>
    <mergeCell ref="N84:O84"/>
    <mergeCell ref="P82:Q82"/>
    <mergeCell ref="R82:S82"/>
    <mergeCell ref="T82:U82"/>
    <mergeCell ref="D83:E83"/>
    <mergeCell ref="A94:U94"/>
    <mergeCell ref="A91:U91"/>
    <mergeCell ref="A92:U92"/>
    <mergeCell ref="A93:U93"/>
    <mergeCell ref="P86:Q86"/>
    <mergeCell ref="R86:S86"/>
    <mergeCell ref="T86:U86"/>
    <mergeCell ref="A89:U89"/>
    <mergeCell ref="A90:U90"/>
    <mergeCell ref="D86:E86"/>
    <mergeCell ref="F86:G86"/>
    <mergeCell ref="J86:K86"/>
    <mergeCell ref="L86:M86"/>
    <mergeCell ref="N86:O86"/>
    <mergeCell ref="T52:U52"/>
    <mergeCell ref="F50:G50"/>
    <mergeCell ref="J50:K50"/>
    <mergeCell ref="L50:M50"/>
    <mergeCell ref="N50:O50"/>
    <mergeCell ref="P50:Q50"/>
    <mergeCell ref="R50:S50"/>
    <mergeCell ref="T50:U50"/>
    <mergeCell ref="T53:U53"/>
    <mergeCell ref="N53:O53"/>
    <mergeCell ref="P53:Q53"/>
    <mergeCell ref="R51:S51"/>
    <mergeCell ref="J51:K51"/>
    <mergeCell ref="J53:K53"/>
    <mergeCell ref="H50:I50"/>
    <mergeCell ref="H51:I51"/>
    <mergeCell ref="H52:I52"/>
    <mergeCell ref="H53:I53"/>
    <mergeCell ref="H84:I84"/>
    <mergeCell ref="H85:I85"/>
    <mergeCell ref="H86:I86"/>
    <mergeCell ref="H66:I66"/>
    <mergeCell ref="H67:I67"/>
    <mergeCell ref="H68:I68"/>
    <mergeCell ref="H69:I69"/>
    <mergeCell ref="H70:I70"/>
    <mergeCell ref="H71:I71"/>
    <mergeCell ref="H78:I78"/>
    <mergeCell ref="H79:I79"/>
    <mergeCell ref="H80:I80"/>
    <mergeCell ref="H54:I54"/>
    <mergeCell ref="H60:I60"/>
    <mergeCell ref="A58:U59"/>
    <mergeCell ref="D54:E54"/>
    <mergeCell ref="F54:G54"/>
    <mergeCell ref="J54:K54"/>
    <mergeCell ref="L54:M54"/>
    <mergeCell ref="N54:O54"/>
    <mergeCell ref="P54:Q54"/>
    <mergeCell ref="R54:S54"/>
    <mergeCell ref="T54:U54"/>
    <mergeCell ref="T60:U60"/>
    <mergeCell ref="L60:M60"/>
    <mergeCell ref="T49:U49"/>
    <mergeCell ref="T48:U48"/>
    <mergeCell ref="D31:E31"/>
    <mergeCell ref="F31:G31"/>
    <mergeCell ref="H31:I31"/>
    <mergeCell ref="J31:K31"/>
    <mergeCell ref="L31:M31"/>
    <mergeCell ref="N31:O31"/>
    <mergeCell ref="P31:Q31"/>
    <mergeCell ref="R31:S31"/>
    <mergeCell ref="T31:U31"/>
    <mergeCell ref="D32:E32"/>
    <mergeCell ref="F32:G32"/>
    <mergeCell ref="H32:I32"/>
    <mergeCell ref="J32:K32"/>
    <mergeCell ref="L32:M32"/>
    <mergeCell ref="N32:O32"/>
    <mergeCell ref="P32:Q32"/>
    <mergeCell ref="R32:S32"/>
    <mergeCell ref="T32:U32"/>
    <mergeCell ref="D36:E36"/>
    <mergeCell ref="F36:G36"/>
    <mergeCell ref="H36:I36"/>
    <mergeCell ref="J36:K36"/>
    <mergeCell ref="N39:O39"/>
    <mergeCell ref="P39:Q39"/>
    <mergeCell ref="R39:S39"/>
    <mergeCell ref="T39:U39"/>
    <mergeCell ref="T36:U36"/>
    <mergeCell ref="D38:E38"/>
    <mergeCell ref="F38:G38"/>
    <mergeCell ref="H38:I38"/>
    <mergeCell ref="J38:K38"/>
    <mergeCell ref="L38:M38"/>
    <mergeCell ref="N38:O38"/>
    <mergeCell ref="P38:Q38"/>
    <mergeCell ref="R38:S38"/>
    <mergeCell ref="T38:U38"/>
    <mergeCell ref="D39:E39"/>
    <mergeCell ref="F39:G39"/>
    <mergeCell ref="H39:I39"/>
    <mergeCell ref="J39:K39"/>
    <mergeCell ref="L39:M39"/>
    <mergeCell ref="D41:E41"/>
    <mergeCell ref="F41:G41"/>
    <mergeCell ref="H41:I41"/>
    <mergeCell ref="J41:K41"/>
    <mergeCell ref="L41:M41"/>
    <mergeCell ref="N41:O41"/>
    <mergeCell ref="P41:Q41"/>
    <mergeCell ref="R41:S41"/>
    <mergeCell ref="T41:U41"/>
    <mergeCell ref="D40:E40"/>
    <mergeCell ref="F40:G40"/>
    <mergeCell ref="H40:I40"/>
    <mergeCell ref="J40:K40"/>
    <mergeCell ref="L40:M40"/>
    <mergeCell ref="N40:O40"/>
    <mergeCell ref="P40:Q40"/>
    <mergeCell ref="R40:S40"/>
    <mergeCell ref="T40:U4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37"/>
  <sheetViews>
    <sheetView zoomScaleNormal="100" workbookViewId="0">
      <selection activeCell="J5" sqref="J5"/>
    </sheetView>
  </sheetViews>
  <sheetFormatPr defaultColWidth="9.140625" defaultRowHeight="16.5"/>
  <cols>
    <col min="1" max="1" width="36.28515625" style="2" bestFit="1" customWidth="1"/>
    <col min="2" max="9" width="18.85546875" style="2" customWidth="1"/>
    <col min="10" max="16384" width="9.140625" style="2"/>
  </cols>
  <sheetData>
    <row r="1" spans="1:9" ht="22.5">
      <c r="A1" s="1" t="s">
        <v>644</v>
      </c>
      <c r="D1" s="18"/>
      <c r="E1" s="18"/>
    </row>
    <row r="2" spans="1:9" ht="17.25" thickBot="1">
      <c r="A2" s="24"/>
      <c r="B2" s="18"/>
      <c r="D2" s="18"/>
      <c r="E2" s="18"/>
    </row>
    <row r="3" spans="1:9" ht="53.25" customHeight="1" thickTop="1" thickBot="1">
      <c r="A3" s="398" t="s">
        <v>609</v>
      </c>
      <c r="B3" s="666" t="s">
        <v>651</v>
      </c>
      <c r="C3" s="666" t="s">
        <v>110</v>
      </c>
      <c r="D3" s="666" t="s">
        <v>111</v>
      </c>
      <c r="E3" s="666" t="s">
        <v>566</v>
      </c>
      <c r="F3" s="666" t="s">
        <v>402</v>
      </c>
      <c r="G3" s="742" t="s">
        <v>48</v>
      </c>
      <c r="H3" s="666" t="s">
        <v>656</v>
      </c>
      <c r="I3" s="743" t="s">
        <v>123</v>
      </c>
    </row>
    <row r="4" spans="1:9" ht="23.25" customHeight="1" thickTop="1">
      <c r="A4" s="374" t="s">
        <v>120</v>
      </c>
      <c r="B4" s="599">
        <v>33.6</v>
      </c>
      <c r="C4" s="600">
        <v>2.7</v>
      </c>
      <c r="D4" s="600">
        <v>0</v>
      </c>
      <c r="E4" s="599">
        <v>2.7</v>
      </c>
      <c r="F4" s="600">
        <v>3.9</v>
      </c>
      <c r="G4" s="598">
        <v>10.4</v>
      </c>
      <c r="H4" s="599">
        <v>17</v>
      </c>
      <c r="I4" s="601">
        <v>50.6</v>
      </c>
    </row>
    <row r="5" spans="1:9" ht="23.25" customHeight="1">
      <c r="A5" s="380" t="s">
        <v>121</v>
      </c>
      <c r="B5" s="603">
        <v>82.4</v>
      </c>
      <c r="C5" s="604">
        <v>49.7</v>
      </c>
      <c r="D5" s="604">
        <v>32.799999999999997</v>
      </c>
      <c r="E5" s="603">
        <v>82.5</v>
      </c>
      <c r="F5" s="604">
        <v>0</v>
      </c>
      <c r="G5" s="602">
        <v>14.1</v>
      </c>
      <c r="H5" s="603">
        <v>96.6</v>
      </c>
      <c r="I5" s="605">
        <v>179</v>
      </c>
    </row>
    <row r="6" spans="1:9" ht="23.25" customHeight="1">
      <c r="A6" s="380" t="s">
        <v>263</v>
      </c>
      <c r="B6" s="603">
        <v>2</v>
      </c>
      <c r="C6" s="604">
        <v>0</v>
      </c>
      <c r="D6" s="604">
        <v>0</v>
      </c>
      <c r="E6" s="603">
        <v>0</v>
      </c>
      <c r="F6" s="604">
        <v>31.2</v>
      </c>
      <c r="G6" s="602">
        <v>1.1000000000000001</v>
      </c>
      <c r="H6" s="603">
        <v>32.299999999999997</v>
      </c>
      <c r="I6" s="605">
        <v>34.299999999999997</v>
      </c>
    </row>
    <row r="7" spans="1:9" ht="23.25" customHeight="1" thickBot="1">
      <c r="A7" s="387" t="s">
        <v>354</v>
      </c>
      <c r="B7" s="607">
        <v>4.0999999999999996</v>
      </c>
      <c r="C7" s="608">
        <v>0.4</v>
      </c>
      <c r="D7" s="608">
        <v>0</v>
      </c>
      <c r="E7" s="607">
        <v>0.4</v>
      </c>
      <c r="F7" s="608">
        <v>0</v>
      </c>
      <c r="G7" s="606">
        <v>0.6</v>
      </c>
      <c r="H7" s="607">
        <v>1</v>
      </c>
      <c r="I7" s="609">
        <v>5.0999999999999996</v>
      </c>
    </row>
    <row r="8" spans="1:9" ht="23.25" customHeight="1" thickBot="1">
      <c r="A8" s="393" t="s">
        <v>105</v>
      </c>
      <c r="B8" s="612">
        <v>122.1</v>
      </c>
      <c r="C8" s="610">
        <v>52.800000000000004</v>
      </c>
      <c r="D8" s="613">
        <v>32.799999999999997</v>
      </c>
      <c r="E8" s="612">
        <v>85.600000000000009</v>
      </c>
      <c r="F8" s="613">
        <v>35.1</v>
      </c>
      <c r="G8" s="611">
        <v>26.200000000000003</v>
      </c>
      <c r="H8" s="612">
        <v>146.89999999999998</v>
      </c>
      <c r="I8" s="612">
        <v>269</v>
      </c>
    </row>
    <row r="9" spans="1:9" ht="17.25" customHeight="1">
      <c r="A9" s="1186" t="s">
        <v>750</v>
      </c>
      <c r="B9" s="1186"/>
      <c r="C9" s="1186"/>
      <c r="D9" s="1186"/>
      <c r="E9" s="1186"/>
      <c r="F9" s="1186"/>
      <c r="G9" s="1186"/>
      <c r="H9" s="1186"/>
      <c r="I9" s="1186"/>
    </row>
    <row r="10" spans="1:9" s="73" customFormat="1" ht="16.5" customHeight="1">
      <c r="A10" s="1187" t="s">
        <v>740</v>
      </c>
      <c r="B10" s="1187"/>
      <c r="C10" s="1187"/>
      <c r="D10" s="1187"/>
      <c r="E10" s="1187"/>
      <c r="F10" s="1187"/>
      <c r="G10" s="1187"/>
      <c r="H10" s="1187"/>
      <c r="I10" s="1187"/>
    </row>
    <row r="11" spans="1:9" customFormat="1" ht="16.5" customHeight="1">
      <c r="A11" s="1007" t="s">
        <v>751</v>
      </c>
      <c r="B11" s="1007"/>
      <c r="C11" s="1007"/>
      <c r="D11" s="1007"/>
      <c r="E11" s="1007"/>
      <c r="F11" s="1007"/>
      <c r="G11" s="1007"/>
      <c r="H11" s="1007"/>
      <c r="I11" s="1007"/>
    </row>
    <row r="12" spans="1:9" customFormat="1" ht="16.5" customHeight="1">
      <c r="C12" s="595"/>
    </row>
    <row r="13" spans="1:9" customFormat="1" ht="16.5" customHeight="1"/>
    <row r="14" spans="1:9" ht="17.25" thickBot="1">
      <c r="C14" s="227"/>
      <c r="D14" s="227"/>
      <c r="E14" s="227"/>
      <c r="F14" s="227"/>
      <c r="G14" s="227"/>
      <c r="H14" s="73"/>
      <c r="I14" s="73"/>
    </row>
    <row r="15" spans="1:9" ht="53.25" customHeight="1" thickTop="1" thickBot="1">
      <c r="A15" s="398" t="s">
        <v>544</v>
      </c>
      <c r="B15" s="70" t="s">
        <v>657</v>
      </c>
      <c r="C15" s="70" t="s">
        <v>110</v>
      </c>
      <c r="D15" s="70" t="s">
        <v>111</v>
      </c>
      <c r="E15" s="70" t="s">
        <v>566</v>
      </c>
      <c r="F15" s="70" t="s">
        <v>402</v>
      </c>
      <c r="G15" s="659" t="s">
        <v>48</v>
      </c>
      <c r="H15" s="70" t="s">
        <v>658</v>
      </c>
      <c r="I15" s="660" t="s">
        <v>123</v>
      </c>
    </row>
    <row r="16" spans="1:9" ht="23.25" customHeight="1" thickTop="1">
      <c r="A16" s="374" t="s">
        <v>120</v>
      </c>
      <c r="B16" s="599">
        <v>35</v>
      </c>
      <c r="C16" s="600">
        <v>2.8</v>
      </c>
      <c r="D16" s="600">
        <v>0</v>
      </c>
      <c r="E16" s="599">
        <v>2.8</v>
      </c>
      <c r="F16" s="600">
        <v>4.2</v>
      </c>
      <c r="G16" s="598">
        <v>10.4</v>
      </c>
      <c r="H16" s="599">
        <v>17.399999999999999</v>
      </c>
      <c r="I16" s="601">
        <v>52.4</v>
      </c>
    </row>
    <row r="17" spans="1:9" ht="23.25" customHeight="1">
      <c r="A17" s="380" t="s">
        <v>121</v>
      </c>
      <c r="B17" s="603">
        <v>76.5</v>
      </c>
      <c r="C17" s="604">
        <v>47.9</v>
      </c>
      <c r="D17" s="604">
        <v>31.4</v>
      </c>
      <c r="E17" s="603">
        <v>79.3</v>
      </c>
      <c r="F17" s="604">
        <v>0</v>
      </c>
      <c r="G17" s="602">
        <v>13.9</v>
      </c>
      <c r="H17" s="603">
        <v>93.2</v>
      </c>
      <c r="I17" s="605">
        <v>169.7</v>
      </c>
    </row>
    <row r="18" spans="1:9" ht="23.25" customHeight="1">
      <c r="A18" s="380" t="s">
        <v>263</v>
      </c>
      <c r="B18" s="603">
        <v>3.2</v>
      </c>
      <c r="C18" s="604">
        <v>0</v>
      </c>
      <c r="D18" s="604">
        <v>0</v>
      </c>
      <c r="E18" s="603">
        <v>0</v>
      </c>
      <c r="F18" s="604">
        <v>28.7</v>
      </c>
      <c r="G18" s="602">
        <v>0.5</v>
      </c>
      <c r="H18" s="603">
        <v>29.2</v>
      </c>
      <c r="I18" s="605">
        <v>32.4</v>
      </c>
    </row>
    <row r="19" spans="1:9" ht="23.25" customHeight="1" thickBot="1">
      <c r="A19" s="387" t="s">
        <v>354</v>
      </c>
      <c r="B19" s="607">
        <v>4.1000000000000005</v>
      </c>
      <c r="C19" s="608">
        <v>0</v>
      </c>
      <c r="D19" s="608">
        <v>0</v>
      </c>
      <c r="E19" s="607">
        <v>0</v>
      </c>
      <c r="F19" s="608">
        <v>0</v>
      </c>
      <c r="G19" s="606">
        <v>0.4</v>
      </c>
      <c r="H19" s="607">
        <v>0.4</v>
      </c>
      <c r="I19" s="609">
        <v>4.5000000000000009</v>
      </c>
    </row>
    <row r="20" spans="1:9" ht="23.25" customHeight="1" thickBot="1">
      <c r="A20" s="393" t="s">
        <v>105</v>
      </c>
      <c r="B20" s="612">
        <v>118.8</v>
      </c>
      <c r="C20" s="610">
        <v>50.699999999999996</v>
      </c>
      <c r="D20" s="613">
        <v>31.4</v>
      </c>
      <c r="E20" s="612">
        <v>82.1</v>
      </c>
      <c r="F20" s="613">
        <v>32.9</v>
      </c>
      <c r="G20" s="611">
        <v>25.2</v>
      </c>
      <c r="H20" s="612">
        <v>140.19999999999999</v>
      </c>
      <c r="I20" s="612">
        <v>259</v>
      </c>
    </row>
    <row r="21" spans="1:9" ht="16.5" customHeight="1">
      <c r="A21" s="1186" t="s">
        <v>752</v>
      </c>
      <c r="B21" s="1186"/>
      <c r="C21" s="1186"/>
      <c r="D21" s="1186"/>
      <c r="E21" s="1186"/>
      <c r="F21" s="1186"/>
      <c r="G21" s="1186"/>
      <c r="H21" s="1186"/>
      <c r="I21" s="1186"/>
    </row>
    <row r="22" spans="1:9" ht="16.5" customHeight="1">
      <c r="A22" s="1007" t="s">
        <v>753</v>
      </c>
      <c r="B22" s="1007"/>
      <c r="C22" s="1007"/>
      <c r="D22" s="1007"/>
      <c r="E22" s="1007"/>
      <c r="F22" s="1007"/>
      <c r="G22" s="1007"/>
      <c r="H22" s="1007"/>
      <c r="I22" s="1007"/>
    </row>
    <row r="23" spans="1:9" s="73" customFormat="1" ht="18.75">
      <c r="A23" s="114"/>
      <c r="B23" s="225"/>
      <c r="C23" s="226"/>
      <c r="D23" s="226"/>
      <c r="E23" s="226"/>
      <c r="F23" s="228"/>
      <c r="G23" s="229"/>
      <c r="H23" s="220"/>
      <c r="I23" s="220"/>
    </row>
    <row r="24" spans="1:9" ht="17.25" thickBot="1">
      <c r="C24" s="227"/>
      <c r="D24" s="227"/>
      <c r="E24" s="227"/>
      <c r="F24" s="227"/>
      <c r="G24" s="227"/>
      <c r="H24" s="73"/>
      <c r="I24" s="73"/>
    </row>
    <row r="25" spans="1:9" ht="53.25" customHeight="1" thickTop="1" thickBot="1">
      <c r="A25" s="398" t="s">
        <v>421</v>
      </c>
      <c r="B25" s="70" t="s">
        <v>660</v>
      </c>
      <c r="C25" s="70" t="s">
        <v>607</v>
      </c>
      <c r="D25" s="70" t="s">
        <v>606</v>
      </c>
      <c r="E25" s="70" t="s">
        <v>566</v>
      </c>
      <c r="F25" s="70" t="s">
        <v>608</v>
      </c>
      <c r="G25" s="659" t="s">
        <v>605</v>
      </c>
      <c r="H25" s="70" t="s">
        <v>661</v>
      </c>
      <c r="I25" s="660" t="s">
        <v>123</v>
      </c>
    </row>
    <row r="26" spans="1:9" ht="23.25" customHeight="1" thickTop="1">
      <c r="A26" s="374" t="s">
        <v>120</v>
      </c>
      <c r="B26" s="377">
        <v>47.2</v>
      </c>
      <c r="C26" s="375">
        <v>3.3</v>
      </c>
      <c r="D26" s="378" t="s">
        <v>89</v>
      </c>
      <c r="E26" s="599">
        <v>3.3</v>
      </c>
      <c r="F26" s="378">
        <v>5.8</v>
      </c>
      <c r="G26" s="376">
        <v>12.9</v>
      </c>
      <c r="H26" s="377">
        <v>22</v>
      </c>
      <c r="I26" s="379">
        <v>69.2</v>
      </c>
    </row>
    <row r="27" spans="1:9" ht="23.25" customHeight="1">
      <c r="A27" s="380" t="s">
        <v>121</v>
      </c>
      <c r="B27" s="383">
        <v>91.2</v>
      </c>
      <c r="C27" s="381">
        <v>52.6</v>
      </c>
      <c r="D27" s="386">
        <v>33.5</v>
      </c>
      <c r="E27" s="603">
        <v>86.1</v>
      </c>
      <c r="F27" s="384" t="s">
        <v>89</v>
      </c>
      <c r="G27" s="382">
        <v>14.9</v>
      </c>
      <c r="H27" s="383">
        <v>101</v>
      </c>
      <c r="I27" s="385">
        <v>192.2</v>
      </c>
    </row>
    <row r="28" spans="1:9" ht="23.25" customHeight="1">
      <c r="A28" s="380" t="s">
        <v>263</v>
      </c>
      <c r="B28" s="383">
        <v>3.4</v>
      </c>
      <c r="C28" s="381" t="s">
        <v>89</v>
      </c>
      <c r="D28" s="384" t="s">
        <v>89</v>
      </c>
      <c r="E28" s="603">
        <v>0</v>
      </c>
      <c r="F28" s="386">
        <v>38.5</v>
      </c>
      <c r="G28" s="382">
        <v>0.6</v>
      </c>
      <c r="H28" s="383">
        <v>39.1</v>
      </c>
      <c r="I28" s="385">
        <v>42.5</v>
      </c>
    </row>
    <row r="29" spans="1:9" ht="23.25" customHeight="1" thickBot="1">
      <c r="A29" s="387" t="s">
        <v>354</v>
      </c>
      <c r="B29" s="390">
        <v>5.9</v>
      </c>
      <c r="C29" s="388" t="s">
        <v>89</v>
      </c>
      <c r="D29" s="391" t="s">
        <v>89</v>
      </c>
      <c r="E29" s="607">
        <v>0</v>
      </c>
      <c r="F29" s="391" t="s">
        <v>89</v>
      </c>
      <c r="G29" s="389">
        <v>0.6</v>
      </c>
      <c r="H29" s="390">
        <v>0.6</v>
      </c>
      <c r="I29" s="392">
        <v>6.5</v>
      </c>
    </row>
    <row r="30" spans="1:9" ht="23.25" customHeight="1" thickBot="1">
      <c r="A30" s="393" t="s">
        <v>105</v>
      </c>
      <c r="B30" s="396">
        <v>147.70000000000002</v>
      </c>
      <c r="C30" s="394">
        <v>55.9</v>
      </c>
      <c r="D30" s="397">
        <v>33.5</v>
      </c>
      <c r="E30" s="612">
        <v>89.399999999999991</v>
      </c>
      <c r="F30" s="397">
        <v>44.3</v>
      </c>
      <c r="G30" s="395">
        <v>29</v>
      </c>
      <c r="H30" s="396">
        <v>162.69999999999999</v>
      </c>
      <c r="I30" s="396">
        <v>310.39999999999998</v>
      </c>
    </row>
    <row r="31" spans="1:9" s="73" customFormat="1" ht="18.75">
      <c r="A31" s="114"/>
      <c r="B31" s="115"/>
      <c r="C31" s="115"/>
      <c r="D31" s="115"/>
      <c r="E31" s="115"/>
      <c r="F31" s="115"/>
      <c r="G31" s="115"/>
      <c r="H31" s="115"/>
      <c r="I31" s="116"/>
    </row>
    <row r="32" spans="1:9" s="73" customFormat="1" ht="18.75">
      <c r="A32" s="48" t="s">
        <v>19</v>
      </c>
      <c r="B32" s="399"/>
      <c r="C32" s="399"/>
      <c r="D32" s="399"/>
      <c r="E32" s="399"/>
      <c r="F32" s="399"/>
      <c r="G32" s="399"/>
      <c r="H32" s="399"/>
      <c r="I32" s="116"/>
    </row>
    <row r="33" spans="1:9" s="73" customFormat="1">
      <c r="A33" s="1017" t="s">
        <v>754</v>
      </c>
      <c r="B33" s="1017"/>
      <c r="C33" s="1017"/>
      <c r="D33" s="1017"/>
      <c r="E33" s="1017"/>
      <c r="F33" s="1017"/>
      <c r="G33" s="1017"/>
      <c r="H33" s="1017"/>
      <c r="I33" s="1017"/>
    </row>
    <row r="34" spans="1:9" s="73" customFormat="1">
      <c r="A34" s="1017" t="s">
        <v>755</v>
      </c>
      <c r="B34" s="1017"/>
      <c r="C34" s="1017"/>
      <c r="D34" s="1017"/>
      <c r="E34" s="1017"/>
      <c r="F34" s="1017"/>
      <c r="G34" s="1017"/>
      <c r="H34" s="1017"/>
      <c r="I34" s="1017"/>
    </row>
    <row r="35" spans="1:9" ht="32.25" customHeight="1">
      <c r="A35" s="1012" t="s">
        <v>659</v>
      </c>
      <c r="B35" s="1012"/>
      <c r="C35" s="1012"/>
      <c r="D35" s="1012"/>
      <c r="E35" s="1012"/>
      <c r="F35" s="1012"/>
      <c r="G35" s="1012"/>
      <c r="H35" s="1012"/>
      <c r="I35" s="1012"/>
    </row>
    <row r="36" spans="1:9">
      <c r="A36" s="1007" t="s">
        <v>756</v>
      </c>
      <c r="B36" s="1007"/>
      <c r="C36" s="1007"/>
      <c r="D36" s="1007"/>
      <c r="E36" s="1007"/>
      <c r="F36" s="1007"/>
      <c r="G36" s="1007"/>
      <c r="H36" s="1007"/>
      <c r="I36" s="1007"/>
    </row>
    <row r="37" spans="1:9">
      <c r="A37" s="1007" t="s">
        <v>757</v>
      </c>
      <c r="B37" s="1007"/>
      <c r="C37" s="1007"/>
      <c r="D37" s="1007"/>
      <c r="E37" s="1007"/>
      <c r="F37" s="1007"/>
      <c r="G37" s="1007"/>
      <c r="H37" s="1007"/>
      <c r="I37" s="1007"/>
    </row>
  </sheetData>
  <mergeCells count="10">
    <mergeCell ref="A9:I9"/>
    <mergeCell ref="A37:I37"/>
    <mergeCell ref="A10:I10"/>
    <mergeCell ref="A11:I11"/>
    <mergeCell ref="A21:I21"/>
    <mergeCell ref="A22:I22"/>
    <mergeCell ref="A35:I35"/>
    <mergeCell ref="A33:I33"/>
    <mergeCell ref="A34:I34"/>
    <mergeCell ref="A36:I36"/>
  </mergeCells>
  <conditionalFormatting sqref="H23">
    <cfRule type="containsText" dxfId="11" priority="15" operator="containsText" text="True">
      <formula>NOT(ISERROR(SEARCH("True",H23)))</formula>
    </cfRule>
    <cfRule type="containsText" dxfId="10" priority="16" operator="containsText" text="False">
      <formula>NOT(ISERROR(SEARCH("False",H23)))</formula>
    </cfRule>
  </conditionalFormatting>
  <conditionalFormatting sqref="I23">
    <cfRule type="containsText" dxfId="9" priority="13" operator="containsText" text="True">
      <formula>NOT(ISERROR(SEARCH("True",I23)))</formula>
    </cfRule>
    <cfRule type="containsText" dxfId="8" priority="14" operator="containsText" text="False">
      <formula>NOT(ISERROR(SEARCH("False",I23)))</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7"/>
  <sheetViews>
    <sheetView workbookViewId="0">
      <selection activeCell="K34" sqref="K34"/>
    </sheetView>
  </sheetViews>
  <sheetFormatPr defaultColWidth="9.140625" defaultRowHeight="16.5"/>
  <cols>
    <col min="1" max="1" width="6.85546875" style="2" customWidth="1"/>
    <col min="2" max="2" width="66.85546875" style="24" customWidth="1"/>
    <col min="3" max="3" width="3.28515625" style="2" customWidth="1"/>
    <col min="4" max="6" width="13.140625" style="2" customWidth="1"/>
    <col min="7" max="8" width="10.7109375" style="2" customWidth="1"/>
    <col min="9" max="16384" width="9.140625" style="2"/>
  </cols>
  <sheetData>
    <row r="1" spans="1:7" ht="21" customHeight="1">
      <c r="A1" s="23" t="s">
        <v>352</v>
      </c>
    </row>
    <row r="2" spans="1:7" ht="17.25" thickBot="1">
      <c r="D2" s="28" t="s">
        <v>18</v>
      </c>
    </row>
    <row r="3" spans="1:7" ht="32.25" customHeight="1" thickTop="1" thickBot="1">
      <c r="B3" s="33"/>
      <c r="D3" s="21">
        <v>2018</v>
      </c>
      <c r="E3" s="21">
        <v>2019</v>
      </c>
      <c r="F3" s="21" t="s">
        <v>5</v>
      </c>
    </row>
    <row r="4" spans="1:7" ht="20.25" customHeight="1" thickTop="1" thickBot="1">
      <c r="B4" s="117" t="s">
        <v>269</v>
      </c>
    </row>
    <row r="5" spans="1:7" ht="20.25" customHeight="1" thickTop="1">
      <c r="B5" s="118" t="s">
        <v>46</v>
      </c>
      <c r="D5" s="60">
        <v>250</v>
      </c>
      <c r="E5" s="60">
        <v>235</v>
      </c>
      <c r="F5" s="60">
        <v>236</v>
      </c>
    </row>
    <row r="6" spans="1:7" ht="20.25" customHeight="1">
      <c r="B6" s="119" t="s">
        <v>110</v>
      </c>
      <c r="D6" s="120">
        <v>129</v>
      </c>
      <c r="E6" s="120">
        <v>155</v>
      </c>
      <c r="F6" s="120">
        <v>67</v>
      </c>
    </row>
    <row r="7" spans="1:7" ht="20.25" customHeight="1">
      <c r="B7" s="119" t="s">
        <v>147</v>
      </c>
      <c r="D7" s="120">
        <v>38</v>
      </c>
      <c r="E7" s="120">
        <v>28</v>
      </c>
      <c r="F7" s="120">
        <v>14</v>
      </c>
    </row>
    <row r="8" spans="1:7" ht="20.25" customHeight="1">
      <c r="B8" s="119" t="s">
        <v>112</v>
      </c>
      <c r="D8" s="120">
        <v>58</v>
      </c>
      <c r="E8" s="120">
        <v>31</v>
      </c>
      <c r="F8" s="120">
        <v>12</v>
      </c>
    </row>
    <row r="9" spans="1:7" ht="20.25" customHeight="1">
      <c r="B9" s="119" t="s">
        <v>451</v>
      </c>
      <c r="D9" s="120" t="s">
        <v>7</v>
      </c>
      <c r="E9" s="120">
        <v>8</v>
      </c>
      <c r="F9" s="120">
        <v>15</v>
      </c>
    </row>
    <row r="10" spans="1:7" ht="20.25" customHeight="1">
      <c r="B10" s="59" t="s">
        <v>47</v>
      </c>
      <c r="D10" s="61">
        <v>225</v>
      </c>
      <c r="E10" s="61">
        <v>214</v>
      </c>
      <c r="F10" s="61">
        <v>108</v>
      </c>
      <c r="G10" s="18"/>
    </row>
    <row r="11" spans="1:7" ht="20.25" customHeight="1" thickBot="1">
      <c r="B11" s="66" t="s">
        <v>48</v>
      </c>
      <c r="D11" s="62">
        <v>55</v>
      </c>
      <c r="E11" s="62">
        <v>26</v>
      </c>
      <c r="F11" s="62">
        <v>14</v>
      </c>
    </row>
    <row r="12" spans="1:7" ht="20.25" customHeight="1" thickTop="1" thickBot="1">
      <c r="B12" s="63" t="s">
        <v>268</v>
      </c>
      <c r="D12" s="64">
        <v>530</v>
      </c>
      <c r="E12" s="64">
        <v>475</v>
      </c>
      <c r="F12" s="64">
        <v>358</v>
      </c>
    </row>
    <row r="13" spans="1:7" ht="17.25" thickTop="1"/>
    <row r="15" spans="1:7" ht="20.25" customHeight="1" thickBot="1">
      <c r="B15" s="117" t="s">
        <v>150</v>
      </c>
      <c r="D15" s="18"/>
      <c r="G15" s="18"/>
    </row>
    <row r="16" spans="1:7" ht="21" customHeight="1" thickTop="1" thickBot="1">
      <c r="B16" s="10" t="s">
        <v>110</v>
      </c>
      <c r="D16" s="121">
        <v>84</v>
      </c>
      <c r="E16" s="121">
        <v>125</v>
      </c>
      <c r="F16" s="121">
        <v>39</v>
      </c>
    </row>
    <row r="17" spans="1:6" ht="21" customHeight="1" thickBot="1">
      <c r="B17" s="19" t="s">
        <v>147</v>
      </c>
      <c r="C17" s="73"/>
      <c r="D17" s="122">
        <v>14</v>
      </c>
      <c r="E17" s="122">
        <v>11</v>
      </c>
      <c r="F17" s="122">
        <v>9</v>
      </c>
    </row>
    <row r="18" spans="1:6" ht="21" customHeight="1" thickBot="1">
      <c r="B18" s="19" t="s">
        <v>112</v>
      </c>
      <c r="C18" s="73"/>
      <c r="D18" s="122">
        <v>39</v>
      </c>
      <c r="E18" s="122">
        <v>17</v>
      </c>
      <c r="F18" s="122">
        <v>5</v>
      </c>
    </row>
    <row r="19" spans="1:6" ht="21" customHeight="1" thickBot="1">
      <c r="B19" s="10" t="s">
        <v>452</v>
      </c>
      <c r="D19" s="121" t="s">
        <v>7</v>
      </c>
      <c r="E19" s="121" t="s">
        <v>7</v>
      </c>
      <c r="F19" s="121">
        <v>14</v>
      </c>
    </row>
    <row r="20" spans="1:6" s="67" customFormat="1" ht="21" customHeight="1" thickBot="1">
      <c r="B20" s="99" t="s">
        <v>122</v>
      </c>
      <c r="D20" s="123">
        <v>137</v>
      </c>
      <c r="E20" s="123">
        <v>153</v>
      </c>
      <c r="F20" s="123">
        <v>67</v>
      </c>
    </row>
    <row r="21" spans="1:6" ht="17.25" thickBot="1">
      <c r="D21" s="124"/>
      <c r="E21" s="124"/>
      <c r="F21" s="124"/>
    </row>
    <row r="22" spans="1:6" s="67" customFormat="1" ht="21" customHeight="1" thickBot="1">
      <c r="B22" s="99" t="s">
        <v>151</v>
      </c>
      <c r="D22" s="123">
        <v>17</v>
      </c>
      <c r="E22" s="123">
        <v>5</v>
      </c>
      <c r="F22" s="123">
        <v>3</v>
      </c>
    </row>
    <row r="23" spans="1:6">
      <c r="A23" s="48"/>
    </row>
    <row r="24" spans="1:6">
      <c r="A24" s="48" t="s">
        <v>19</v>
      </c>
    </row>
    <row r="25" spans="1:6">
      <c r="A25" s="20" t="s">
        <v>727</v>
      </c>
    </row>
    <row r="26" spans="1:6">
      <c r="A26" s="20" t="s">
        <v>332</v>
      </c>
    </row>
    <row r="27" spans="1:6">
      <c r="A27" s="48"/>
    </row>
    <row r="28" spans="1:6" ht="17.25" thickBot="1"/>
    <row r="29" spans="1:6" ht="29.25" customHeight="1" thickTop="1" thickBot="1">
      <c r="A29" s="23" t="s">
        <v>153</v>
      </c>
      <c r="B29" s="33"/>
      <c r="D29" s="21">
        <v>2018</v>
      </c>
      <c r="E29" s="21">
        <v>2019</v>
      </c>
      <c r="F29" s="21" t="s">
        <v>5</v>
      </c>
    </row>
    <row r="30" spans="1:6" ht="18" thickTop="1" thickBot="1"/>
    <row r="31" spans="1:6" ht="21" customHeight="1" thickBot="1">
      <c r="B31" s="10" t="s">
        <v>154</v>
      </c>
      <c r="D31" s="121">
        <v>798</v>
      </c>
      <c r="E31" s="121">
        <v>1131</v>
      </c>
      <c r="F31" s="121">
        <v>1089</v>
      </c>
    </row>
    <row r="32" spans="1:6" ht="21" customHeight="1" thickBot="1">
      <c r="B32" s="10" t="s">
        <v>162</v>
      </c>
      <c r="D32" s="121">
        <v>101</v>
      </c>
      <c r="E32" s="121">
        <v>98</v>
      </c>
      <c r="F32" s="121">
        <v>90</v>
      </c>
    </row>
    <row r="33" spans="2:6" ht="21" customHeight="1" thickBot="1">
      <c r="B33" s="10" t="s">
        <v>155</v>
      </c>
      <c r="D33" s="125">
        <v>0.13</v>
      </c>
      <c r="E33" s="125">
        <v>0.09</v>
      </c>
      <c r="F33" s="125">
        <v>0.08</v>
      </c>
    </row>
    <row r="34" spans="2:6" ht="21" customHeight="1" thickBot="1">
      <c r="B34" s="10" t="s">
        <v>158</v>
      </c>
      <c r="D34" s="103">
        <v>2.5</v>
      </c>
      <c r="E34" s="103">
        <v>2.4</v>
      </c>
      <c r="F34" s="103">
        <v>2.6</v>
      </c>
    </row>
    <row r="35" spans="2:6" ht="21" customHeight="1" thickBot="1">
      <c r="B35" s="10" t="s">
        <v>159</v>
      </c>
      <c r="D35" s="121">
        <v>3</v>
      </c>
      <c r="E35" s="121">
        <v>4</v>
      </c>
      <c r="F35" s="121">
        <v>3</v>
      </c>
    </row>
    <row r="36" spans="2:6" ht="21" customHeight="1" thickBot="1">
      <c r="B36" s="10" t="s">
        <v>156</v>
      </c>
      <c r="D36" s="121" t="s">
        <v>160</v>
      </c>
      <c r="E36" s="121" t="s">
        <v>161</v>
      </c>
      <c r="F36" s="121" t="s">
        <v>163</v>
      </c>
    </row>
    <row r="37" spans="2:6" ht="21" customHeight="1" thickBot="1">
      <c r="B37" s="10" t="s">
        <v>157</v>
      </c>
      <c r="D37" s="121" t="s">
        <v>299</v>
      </c>
      <c r="E37" s="121" t="s">
        <v>300</v>
      </c>
      <c r="F37" s="121" t="s">
        <v>161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56"/>
  <sheetViews>
    <sheetView topLeftCell="A10" zoomScaleNormal="100" workbookViewId="0">
      <selection activeCell="N53" sqref="N53"/>
    </sheetView>
  </sheetViews>
  <sheetFormatPr defaultColWidth="9.140625" defaultRowHeight="16.5"/>
  <cols>
    <col min="1" max="1" width="6" style="2" customWidth="1"/>
    <col min="2" max="2" width="76" style="24" customWidth="1"/>
    <col min="3" max="3" width="3.28515625" style="2" customWidth="1"/>
    <col min="4" max="9" width="16.28515625" style="2" customWidth="1"/>
    <col min="10" max="16384" width="9.140625" style="2"/>
  </cols>
  <sheetData>
    <row r="1" spans="1:9" ht="21" customHeight="1">
      <c r="A1" s="23" t="s">
        <v>152</v>
      </c>
    </row>
    <row r="2" spans="1:9" ht="17.25" thickBot="1">
      <c r="D2" s="69" t="s">
        <v>18</v>
      </c>
      <c r="E2" s="69"/>
    </row>
    <row r="3" spans="1:9" ht="35.1" customHeight="1" thickTop="1" thickBot="1">
      <c r="B3" s="33"/>
      <c r="D3" s="70">
        <v>2019</v>
      </c>
      <c r="E3" s="70">
        <v>2020</v>
      </c>
      <c r="F3" s="70">
        <v>2021</v>
      </c>
      <c r="G3" s="70" t="s">
        <v>602</v>
      </c>
      <c r="H3" s="70">
        <v>2022</v>
      </c>
      <c r="I3" s="666" t="s">
        <v>603</v>
      </c>
    </row>
    <row r="4" spans="1:9" ht="21" customHeight="1" thickTop="1" thickBot="1">
      <c r="B4" s="639" t="s">
        <v>668</v>
      </c>
      <c r="D4" s="126"/>
      <c r="E4" s="127"/>
      <c r="F4" s="127"/>
      <c r="G4" s="127"/>
      <c r="H4" s="127"/>
      <c r="I4" s="127"/>
    </row>
    <row r="5" spans="1:9" ht="21" customHeight="1">
      <c r="B5" s="252" t="s">
        <v>520</v>
      </c>
      <c r="D5" s="413">
        <v>235</v>
      </c>
      <c r="E5" s="414">
        <v>522</v>
      </c>
      <c r="F5" s="414">
        <v>950</v>
      </c>
      <c r="G5" s="414">
        <v>282</v>
      </c>
      <c r="H5" s="414">
        <v>934</v>
      </c>
      <c r="I5" s="414">
        <v>665</v>
      </c>
    </row>
    <row r="6" spans="1:9" ht="21" customHeight="1">
      <c r="B6" s="252" t="s">
        <v>592</v>
      </c>
      <c r="D6" s="413">
        <v>155</v>
      </c>
      <c r="E6" s="414">
        <v>140</v>
      </c>
      <c r="F6" s="414">
        <v>139</v>
      </c>
      <c r="G6" s="414">
        <v>112</v>
      </c>
      <c r="H6" s="414">
        <v>212</v>
      </c>
      <c r="I6" s="414">
        <v>184</v>
      </c>
    </row>
    <row r="7" spans="1:9" ht="21" customHeight="1">
      <c r="B7" s="252" t="s">
        <v>593</v>
      </c>
      <c r="D7" s="413">
        <v>59</v>
      </c>
      <c r="E7" s="414">
        <v>56</v>
      </c>
      <c r="F7" s="414">
        <v>29</v>
      </c>
      <c r="G7" s="414">
        <v>12</v>
      </c>
      <c r="H7" s="414">
        <v>37</v>
      </c>
      <c r="I7" s="414">
        <v>11</v>
      </c>
    </row>
    <row r="8" spans="1:9" ht="21" customHeight="1">
      <c r="B8" s="252" t="s">
        <v>313</v>
      </c>
      <c r="D8" s="413">
        <v>8</v>
      </c>
      <c r="E8" s="414">
        <v>23</v>
      </c>
      <c r="F8" s="414">
        <v>35</v>
      </c>
      <c r="G8" s="414">
        <v>11</v>
      </c>
      <c r="H8" s="414">
        <v>21</v>
      </c>
      <c r="I8" s="414">
        <v>14</v>
      </c>
    </row>
    <row r="9" spans="1:9" ht="21" customHeight="1" thickBot="1">
      <c r="B9" s="412" t="s">
        <v>48</v>
      </c>
      <c r="D9" s="415">
        <v>26</v>
      </c>
      <c r="E9" s="416">
        <v>25</v>
      </c>
      <c r="F9" s="416">
        <v>31</v>
      </c>
      <c r="G9" s="416">
        <v>13</v>
      </c>
      <c r="H9" s="416">
        <v>29</v>
      </c>
      <c r="I9" s="416">
        <v>11</v>
      </c>
    </row>
    <row r="10" spans="1:9" ht="21" customHeight="1" thickBot="1">
      <c r="B10" s="640" t="s">
        <v>594</v>
      </c>
      <c r="D10" s="410">
        <v>483</v>
      </c>
      <c r="E10" s="411">
        <v>766</v>
      </c>
      <c r="F10" s="411">
        <v>1184</v>
      </c>
      <c r="G10" s="411">
        <v>430</v>
      </c>
      <c r="H10" s="411">
        <v>1233</v>
      </c>
      <c r="I10" s="411">
        <v>885</v>
      </c>
    </row>
    <row r="12" spans="1:9">
      <c r="A12" s="48" t="s">
        <v>323</v>
      </c>
    </row>
    <row r="13" spans="1:9">
      <c r="A13" s="1188" t="s">
        <v>595</v>
      </c>
      <c r="B13" s="1188"/>
      <c r="C13" s="1188"/>
      <c r="D13" s="1188"/>
      <c r="E13" s="1188"/>
      <c r="F13" s="1188"/>
      <c r="G13" s="1188"/>
      <c r="H13" s="1188"/>
      <c r="I13" s="1188"/>
    </row>
    <row r="14" spans="1:9">
      <c r="A14" s="1188" t="s">
        <v>758</v>
      </c>
      <c r="B14" s="1188"/>
      <c r="C14" s="1188"/>
      <c r="D14" s="1188"/>
      <c r="E14" s="1188"/>
      <c r="F14" s="1188"/>
      <c r="G14" s="1188"/>
      <c r="H14" s="1188"/>
      <c r="I14" s="1188"/>
    </row>
    <row r="15" spans="1:9" ht="16.5" customHeight="1">
      <c r="A15" s="1188" t="s">
        <v>590</v>
      </c>
      <c r="B15" s="1188"/>
      <c r="C15" s="1188"/>
      <c r="D15" s="1188"/>
      <c r="E15" s="1188"/>
      <c r="F15" s="1188"/>
      <c r="G15" s="1188"/>
      <c r="H15" s="1188"/>
      <c r="I15" s="1188"/>
    </row>
    <row r="16" spans="1:9">
      <c r="A16" s="745"/>
      <c r="B16" s="745"/>
      <c r="C16" s="745"/>
      <c r="D16" s="745"/>
      <c r="E16" s="745"/>
      <c r="F16" s="745"/>
      <c r="G16" s="745"/>
      <c r="H16" s="745"/>
      <c r="I16" s="721"/>
    </row>
    <row r="17" spans="1:9" ht="17.25" thickBot="1">
      <c r="D17" s="69" t="s">
        <v>18</v>
      </c>
    </row>
    <row r="18" spans="1:9" ht="35.1" customHeight="1" thickTop="1" thickBot="1">
      <c r="D18" s="70">
        <v>2019</v>
      </c>
      <c r="E18" s="70">
        <v>2020</v>
      </c>
      <c r="F18" s="70">
        <v>2021</v>
      </c>
      <c r="G18" s="70" t="s">
        <v>602</v>
      </c>
      <c r="H18" s="70">
        <v>2022</v>
      </c>
      <c r="I18" s="666" t="s">
        <v>603</v>
      </c>
    </row>
    <row r="19" spans="1:9" ht="21" customHeight="1" thickTop="1" thickBot="1">
      <c r="B19" s="401" t="s">
        <v>669</v>
      </c>
      <c r="D19" s="128"/>
      <c r="E19" s="129"/>
      <c r="F19" s="129"/>
      <c r="G19" s="129"/>
      <c r="H19" s="129"/>
      <c r="I19" s="129"/>
    </row>
    <row r="20" spans="1:9" ht="21" customHeight="1">
      <c r="B20" s="252" t="s">
        <v>520</v>
      </c>
      <c r="D20" s="402">
        <v>33</v>
      </c>
      <c r="E20" s="403">
        <v>218</v>
      </c>
      <c r="F20" s="403">
        <v>342</v>
      </c>
      <c r="G20" s="403">
        <v>84</v>
      </c>
      <c r="H20" s="403">
        <v>268</v>
      </c>
      <c r="I20" s="403">
        <v>118</v>
      </c>
    </row>
    <row r="21" spans="1:9" ht="21" customHeight="1">
      <c r="B21" s="252" t="s">
        <v>592</v>
      </c>
      <c r="D21" s="404">
        <v>125</v>
      </c>
      <c r="E21" s="405">
        <v>88</v>
      </c>
      <c r="F21" s="405">
        <v>74</v>
      </c>
      <c r="G21" s="405">
        <v>47</v>
      </c>
      <c r="H21" s="405">
        <v>84</v>
      </c>
      <c r="I21" s="405">
        <v>57</v>
      </c>
    </row>
    <row r="22" spans="1:9" ht="21" customHeight="1">
      <c r="B22" s="252" t="s">
        <v>593</v>
      </c>
      <c r="D22" s="404">
        <v>28</v>
      </c>
      <c r="E22" s="405">
        <v>31</v>
      </c>
      <c r="F22" s="405">
        <v>14</v>
      </c>
      <c r="G22" s="405">
        <v>0</v>
      </c>
      <c r="H22" s="405">
        <v>8</v>
      </c>
      <c r="I22" s="405">
        <v>-8</v>
      </c>
    </row>
    <row r="23" spans="1:9" ht="21" customHeight="1">
      <c r="B23" s="252" t="s">
        <v>313</v>
      </c>
      <c r="D23" s="404">
        <v>8</v>
      </c>
      <c r="E23" s="405">
        <v>21</v>
      </c>
      <c r="F23" s="405">
        <v>32</v>
      </c>
      <c r="G23" s="405">
        <v>10</v>
      </c>
      <c r="H23" s="405">
        <v>19</v>
      </c>
      <c r="I23" s="405">
        <v>13</v>
      </c>
    </row>
    <row r="24" spans="1:9" ht="21" customHeight="1" thickBot="1">
      <c r="B24" s="406" t="s">
        <v>48</v>
      </c>
      <c r="D24" s="407">
        <v>5</v>
      </c>
      <c r="E24" s="408">
        <v>4</v>
      </c>
      <c r="F24" s="408">
        <v>9</v>
      </c>
      <c r="G24" s="408">
        <v>1</v>
      </c>
      <c r="H24" s="408">
        <v>7</v>
      </c>
      <c r="I24" s="408">
        <v>8</v>
      </c>
    </row>
    <row r="25" spans="1:9" s="67" customFormat="1" ht="21" customHeight="1" thickBot="1">
      <c r="B25" s="409" t="s">
        <v>422</v>
      </c>
      <c r="C25" s="2"/>
      <c r="D25" s="410">
        <v>199</v>
      </c>
      <c r="E25" s="411">
        <v>362</v>
      </c>
      <c r="F25" s="411">
        <v>471</v>
      </c>
      <c r="G25" s="411">
        <v>142</v>
      </c>
      <c r="H25" s="411">
        <v>386</v>
      </c>
      <c r="I25" s="411">
        <v>188</v>
      </c>
    </row>
    <row r="26" spans="1:9">
      <c r="D26" s="124"/>
      <c r="E26" s="124"/>
    </row>
    <row r="27" spans="1:9">
      <c r="A27" s="48" t="s">
        <v>323</v>
      </c>
    </row>
    <row r="28" spans="1:9" ht="16.5" customHeight="1">
      <c r="A28" s="1079" t="s">
        <v>759</v>
      </c>
      <c r="B28" s="1079"/>
      <c r="C28" s="1079"/>
      <c r="D28" s="1079"/>
      <c r="E28" s="1079"/>
      <c r="F28" s="1079"/>
      <c r="G28" s="1079"/>
      <c r="H28" s="1079"/>
      <c r="I28" s="1079"/>
    </row>
    <row r="29" spans="1:9" ht="16.5" customHeight="1">
      <c r="A29" s="1079" t="s">
        <v>505</v>
      </c>
      <c r="B29" s="1079"/>
      <c r="C29" s="1079"/>
      <c r="D29" s="1079"/>
      <c r="E29" s="1079"/>
      <c r="F29" s="1079"/>
      <c r="G29" s="1079"/>
      <c r="H29" s="1079"/>
      <c r="I29" s="1079"/>
    </row>
    <row r="30" spans="1:9">
      <c r="A30" s="1079" t="s">
        <v>760</v>
      </c>
      <c r="B30" s="1079"/>
      <c r="C30" s="1079"/>
      <c r="D30" s="1079"/>
      <c r="E30" s="1079"/>
      <c r="F30" s="1079"/>
      <c r="G30" s="1079"/>
      <c r="H30" s="1079"/>
      <c r="I30" s="1079"/>
    </row>
    <row r="31" spans="1:9">
      <c r="A31" s="791"/>
      <c r="B31" s="791"/>
      <c r="C31" s="791"/>
      <c r="D31" s="791"/>
      <c r="E31" s="791"/>
      <c r="F31" s="791"/>
      <c r="G31" s="791"/>
      <c r="H31" s="791"/>
      <c r="I31" s="661"/>
    </row>
    <row r="32" spans="1:9" ht="17.25" thickBot="1"/>
    <row r="33" spans="1:9" ht="35.1" customHeight="1" thickTop="1" thickBot="1">
      <c r="A33" s="23"/>
      <c r="B33" s="33"/>
      <c r="E33" s="70">
        <v>2020</v>
      </c>
      <c r="F33" s="70">
        <v>2021</v>
      </c>
      <c r="G33" s="70" t="s">
        <v>602</v>
      </c>
      <c r="H33" s="70">
        <v>2022</v>
      </c>
      <c r="I33" s="666" t="s">
        <v>603</v>
      </c>
    </row>
    <row r="34" spans="1:9" ht="23.25" customHeight="1" thickTop="1" thickBot="1">
      <c r="B34" s="400" t="s">
        <v>391</v>
      </c>
      <c r="E34" s="619"/>
      <c r="F34" s="619"/>
      <c r="G34" s="619"/>
      <c r="H34" s="619"/>
      <c r="I34" s="667"/>
    </row>
    <row r="35" spans="1:9" ht="21" customHeight="1" thickBot="1">
      <c r="B35" s="638" t="s">
        <v>154</v>
      </c>
      <c r="C35" s="73"/>
      <c r="E35" s="622">
        <v>2524</v>
      </c>
      <c r="F35" s="622">
        <v>5557</v>
      </c>
      <c r="G35" s="622">
        <v>1638</v>
      </c>
      <c r="H35" s="622">
        <v>4791</v>
      </c>
      <c r="I35" s="622">
        <v>3236</v>
      </c>
    </row>
    <row r="36" spans="1:9" ht="21" customHeight="1" thickBot="1">
      <c r="B36" s="638" t="s">
        <v>367</v>
      </c>
      <c r="C36" s="73"/>
      <c r="E36" s="622">
        <v>522</v>
      </c>
      <c r="F36" s="622">
        <v>950</v>
      </c>
      <c r="G36" s="622">
        <v>282</v>
      </c>
      <c r="H36" s="622">
        <v>934</v>
      </c>
      <c r="I36" s="622">
        <v>665</v>
      </c>
    </row>
    <row r="37" spans="1:9" ht="21" customHeight="1" thickBot="1">
      <c r="B37" s="638" t="s">
        <v>368</v>
      </c>
      <c r="C37" s="73"/>
      <c r="E37" s="622">
        <v>228</v>
      </c>
      <c r="F37" s="622">
        <v>359</v>
      </c>
      <c r="G37" s="622">
        <v>102</v>
      </c>
      <c r="H37" s="622">
        <v>277</v>
      </c>
      <c r="I37" s="622">
        <v>195</v>
      </c>
    </row>
    <row r="38" spans="1:9" ht="21" customHeight="1" thickBot="1">
      <c r="B38" s="638" t="s">
        <v>626</v>
      </c>
      <c r="C38" s="73"/>
      <c r="E38" s="623">
        <v>0.09</v>
      </c>
      <c r="F38" s="623">
        <v>6.5000000000000002E-2</v>
      </c>
      <c r="G38" s="623">
        <v>6.2E-2</v>
      </c>
      <c r="H38" s="623">
        <v>5.8000000000000003E-2</v>
      </c>
      <c r="I38" s="623">
        <v>0.06</v>
      </c>
    </row>
    <row r="39" spans="1:9" ht="21" customHeight="1" thickBot="1">
      <c r="B39" s="638" t="s">
        <v>627</v>
      </c>
      <c r="C39" s="73"/>
      <c r="E39" s="625"/>
      <c r="F39" s="623">
        <v>3.9E-2</v>
      </c>
      <c r="G39" s="623">
        <v>3.7999999999999999E-2</v>
      </c>
      <c r="H39" s="623">
        <v>3.2000000000000001E-2</v>
      </c>
      <c r="I39" s="623">
        <v>3.9E-2</v>
      </c>
    </row>
    <row r="40" spans="1:9" ht="21" customHeight="1" thickBot="1">
      <c r="B40" s="638" t="s">
        <v>568</v>
      </c>
      <c r="C40" s="73"/>
      <c r="E40" s="624" t="s">
        <v>572</v>
      </c>
      <c r="F40" s="624" t="s">
        <v>571</v>
      </c>
      <c r="G40" s="624" t="s">
        <v>610</v>
      </c>
      <c r="H40" s="624" t="s">
        <v>557</v>
      </c>
      <c r="I40" s="686" t="s">
        <v>557</v>
      </c>
    </row>
    <row r="41" spans="1:9" ht="21" customHeight="1" thickBot="1">
      <c r="B41" s="638" t="s">
        <v>335</v>
      </c>
      <c r="C41" s="73"/>
      <c r="E41" s="622">
        <v>7</v>
      </c>
      <c r="F41" s="622">
        <v>7</v>
      </c>
      <c r="G41" s="622">
        <v>6</v>
      </c>
      <c r="H41" s="622">
        <v>13</v>
      </c>
      <c r="I41" s="622">
        <v>10</v>
      </c>
    </row>
    <row r="42" spans="1:9">
      <c r="A42" s="48"/>
    </row>
    <row r="43" spans="1:9">
      <c r="A43"/>
      <c r="B43"/>
      <c r="C43"/>
      <c r="D43"/>
      <c r="E43"/>
      <c r="F43"/>
      <c r="G43"/>
    </row>
    <row r="44" spans="1:9">
      <c r="A44" s="130"/>
      <c r="B44" s="130"/>
      <c r="C44" s="130"/>
      <c r="D44" s="130"/>
      <c r="E44" s="130"/>
      <c r="F44" s="234"/>
      <c r="G44" s="663"/>
    </row>
    <row r="45" spans="1:9" customFormat="1" ht="12.75"/>
    <row r="46" spans="1:9" customFormat="1" ht="12.75"/>
    <row r="47" spans="1:9" customFormat="1" ht="12.75"/>
    <row r="48" spans="1:9" customFormat="1" ht="12.75"/>
    <row r="49" customFormat="1" ht="12.75"/>
    <row r="50" customFormat="1" ht="12.75"/>
    <row r="51" customFormat="1" ht="12.75"/>
    <row r="52" customFormat="1" ht="12.75"/>
    <row r="53" customFormat="1" ht="12.75"/>
    <row r="54" customFormat="1" ht="12.75"/>
    <row r="55" customFormat="1" ht="12.75"/>
    <row r="56" customFormat="1" ht="12.75"/>
  </sheetData>
  <mergeCells count="6">
    <mergeCell ref="A30:I30"/>
    <mergeCell ref="A13:I13"/>
    <mergeCell ref="A14:I14"/>
    <mergeCell ref="A15:I15"/>
    <mergeCell ref="A28:I28"/>
    <mergeCell ref="A29:I2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157"/>
  <sheetViews>
    <sheetView zoomScaleNormal="100" workbookViewId="0">
      <selection activeCell="B17" sqref="B17"/>
    </sheetView>
  </sheetViews>
  <sheetFormatPr defaultColWidth="9.140625" defaultRowHeight="16.5"/>
  <cols>
    <col min="1" max="1" width="60.28515625" style="2" bestFit="1" customWidth="1"/>
    <col min="2" max="6" width="25.85546875" style="2" customWidth="1"/>
    <col min="7" max="16384" width="9.140625" style="2"/>
  </cols>
  <sheetData>
    <row r="1" spans="1:6" ht="15.75" customHeight="1">
      <c r="A1" s="23" t="s">
        <v>176</v>
      </c>
      <c r="B1" s="93"/>
      <c r="C1" s="72"/>
    </row>
    <row r="2" spans="1:6" ht="15.75" customHeight="1">
      <c r="A2" s="23"/>
    </row>
    <row r="3" spans="1:6" ht="30.75" customHeight="1" thickBot="1">
      <c r="A3" s="1190" t="s">
        <v>611</v>
      </c>
      <c r="B3" s="1190"/>
      <c r="C3" s="1190"/>
      <c r="D3" s="1190"/>
      <c r="E3" s="1190"/>
      <c r="F3" s="1190"/>
    </row>
    <row r="4" spans="1:6" ht="39" customHeight="1" thickTop="1" thickBot="1">
      <c r="A4" s="142" t="s">
        <v>27</v>
      </c>
      <c r="B4" s="212" t="s">
        <v>312</v>
      </c>
      <c r="C4" s="213" t="s">
        <v>120</v>
      </c>
      <c r="D4" s="213" t="s">
        <v>166</v>
      </c>
      <c r="E4" s="212" t="s">
        <v>167</v>
      </c>
      <c r="F4" s="142" t="s">
        <v>168</v>
      </c>
    </row>
    <row r="5" spans="1:6" ht="15" customHeight="1" thickTop="1" thickBot="1">
      <c r="A5" s="133" t="s">
        <v>169</v>
      </c>
      <c r="B5" s="417">
        <v>4961</v>
      </c>
      <c r="C5" s="420">
        <v>6325</v>
      </c>
      <c r="D5" s="420">
        <v>8391</v>
      </c>
      <c r="E5" s="417">
        <v>14716</v>
      </c>
      <c r="F5" s="417">
        <v>19677</v>
      </c>
    </row>
    <row r="6" spans="1:6" ht="15" customHeight="1" thickBot="1">
      <c r="A6" s="134" t="s">
        <v>471</v>
      </c>
      <c r="B6" s="419">
        <v>5991</v>
      </c>
      <c r="C6" s="420">
        <v>14763</v>
      </c>
      <c r="D6" s="420">
        <v>13658</v>
      </c>
      <c r="E6" s="419">
        <v>28421</v>
      </c>
      <c r="F6" s="419">
        <v>34412</v>
      </c>
    </row>
    <row r="7" spans="1:6" ht="15" customHeight="1" thickBot="1">
      <c r="A7" s="134" t="s">
        <v>521</v>
      </c>
      <c r="B7" s="419">
        <v>1881</v>
      </c>
      <c r="C7" s="420">
        <v>2314</v>
      </c>
      <c r="D7" s="420">
        <v>3136</v>
      </c>
      <c r="E7" s="419">
        <v>5450</v>
      </c>
      <c r="F7" s="419">
        <v>7331</v>
      </c>
    </row>
    <row r="8" spans="1:6" ht="15" customHeight="1" thickBot="1">
      <c r="A8" s="134" t="s">
        <v>466</v>
      </c>
      <c r="B8" s="419">
        <v>1237</v>
      </c>
      <c r="C8" s="420">
        <v>1</v>
      </c>
      <c r="D8" s="420">
        <v>0</v>
      </c>
      <c r="E8" s="419">
        <v>1</v>
      </c>
      <c r="F8" s="419">
        <v>1238</v>
      </c>
    </row>
    <row r="9" spans="1:6" ht="15" customHeight="1" thickBot="1">
      <c r="A9" s="134" t="s">
        <v>467</v>
      </c>
      <c r="B9" s="419">
        <v>933</v>
      </c>
      <c r="C9" s="420">
        <v>0</v>
      </c>
      <c r="D9" s="420">
        <v>0</v>
      </c>
      <c r="E9" s="419">
        <v>0</v>
      </c>
      <c r="F9" s="419">
        <v>933</v>
      </c>
    </row>
    <row r="10" spans="1:6" ht="15" customHeight="1" thickBot="1">
      <c r="A10" s="134" t="s">
        <v>526</v>
      </c>
      <c r="B10" s="419">
        <v>924</v>
      </c>
      <c r="C10" s="420">
        <v>2</v>
      </c>
      <c r="D10" s="420">
        <v>4</v>
      </c>
      <c r="E10" s="419">
        <v>6</v>
      </c>
      <c r="F10" s="419">
        <v>930</v>
      </c>
    </row>
    <row r="11" spans="1:6" ht="15" customHeight="1" thickBot="1">
      <c r="A11" s="134" t="s">
        <v>468</v>
      </c>
      <c r="B11" s="419">
        <v>1794</v>
      </c>
      <c r="C11" s="420">
        <v>99</v>
      </c>
      <c r="D11" s="420">
        <v>8</v>
      </c>
      <c r="E11" s="419">
        <v>107</v>
      </c>
      <c r="F11" s="419">
        <v>1901</v>
      </c>
    </row>
    <row r="12" spans="1:6" ht="15" customHeight="1" thickBot="1">
      <c r="A12" s="134" t="s">
        <v>470</v>
      </c>
      <c r="B12" s="419">
        <v>1046</v>
      </c>
      <c r="C12" s="420">
        <v>7</v>
      </c>
      <c r="D12" s="420">
        <v>2</v>
      </c>
      <c r="E12" s="419">
        <v>9</v>
      </c>
      <c r="F12" s="419">
        <v>1055</v>
      </c>
    </row>
    <row r="13" spans="1:6" ht="15" customHeight="1" thickBot="1">
      <c r="A13" s="134" t="s">
        <v>522</v>
      </c>
      <c r="B13" s="419">
        <v>574</v>
      </c>
      <c r="C13" s="420">
        <v>0</v>
      </c>
      <c r="D13" s="420">
        <v>0</v>
      </c>
      <c r="E13" s="419">
        <v>0</v>
      </c>
      <c r="F13" s="419">
        <v>574</v>
      </c>
    </row>
    <row r="14" spans="1:6" ht="15" customHeight="1" thickBot="1">
      <c r="A14" s="134" t="s">
        <v>432</v>
      </c>
      <c r="B14" s="419">
        <v>977</v>
      </c>
      <c r="C14" s="420">
        <v>0</v>
      </c>
      <c r="D14" s="420">
        <v>0</v>
      </c>
      <c r="E14" s="419">
        <v>0</v>
      </c>
      <c r="F14" s="419">
        <v>977</v>
      </c>
    </row>
    <row r="15" spans="1:6" ht="15" customHeight="1" thickBot="1">
      <c r="A15" s="134" t="s">
        <v>433</v>
      </c>
      <c r="B15" s="419">
        <v>4099</v>
      </c>
      <c r="C15" s="420">
        <v>0</v>
      </c>
      <c r="D15" s="420">
        <v>0</v>
      </c>
      <c r="E15" s="419">
        <v>0</v>
      </c>
      <c r="F15" s="419">
        <v>4099</v>
      </c>
    </row>
    <row r="16" spans="1:6" ht="15" customHeight="1" thickBot="1">
      <c r="A16" s="134" t="s">
        <v>469</v>
      </c>
      <c r="B16" s="419">
        <v>14649</v>
      </c>
      <c r="C16" s="420">
        <v>12730</v>
      </c>
      <c r="D16" s="420">
        <v>23195</v>
      </c>
      <c r="E16" s="419">
        <v>35925</v>
      </c>
      <c r="F16" s="419">
        <v>50574</v>
      </c>
    </row>
    <row r="17" spans="1:6" ht="15" customHeight="1" thickBot="1">
      <c r="A17" s="135" t="s">
        <v>170</v>
      </c>
      <c r="B17" s="421">
        <v>34105</v>
      </c>
      <c r="C17" s="422">
        <v>29916</v>
      </c>
      <c r="D17" s="422">
        <v>40003</v>
      </c>
      <c r="E17" s="421">
        <v>69919</v>
      </c>
      <c r="F17" s="421">
        <v>104024</v>
      </c>
    </row>
    <row r="18" spans="1:6" ht="15" customHeight="1" thickBot="1">
      <c r="A18" s="133" t="s">
        <v>171</v>
      </c>
      <c r="B18" s="419">
        <v>116</v>
      </c>
      <c r="C18" s="420">
        <v>17258</v>
      </c>
      <c r="D18" s="420">
        <v>109176</v>
      </c>
      <c r="E18" s="419">
        <v>126434</v>
      </c>
      <c r="F18" s="419">
        <v>126550</v>
      </c>
    </row>
    <row r="19" spans="1:6" ht="15" customHeight="1" thickBot="1">
      <c r="A19" s="133" t="s">
        <v>172</v>
      </c>
      <c r="B19" s="419">
        <v>61</v>
      </c>
      <c r="C19" s="420">
        <v>1688</v>
      </c>
      <c r="D19" s="420">
        <v>5499</v>
      </c>
      <c r="E19" s="419">
        <v>7187</v>
      </c>
      <c r="F19" s="419">
        <v>7248</v>
      </c>
    </row>
    <row r="20" spans="1:6" ht="15" customHeight="1" thickBot="1">
      <c r="A20" s="133" t="s">
        <v>175</v>
      </c>
      <c r="B20" s="419">
        <v>-719</v>
      </c>
      <c r="C20" s="420">
        <v>-248</v>
      </c>
      <c r="D20" s="420">
        <v>10309</v>
      </c>
      <c r="E20" s="419">
        <v>10061</v>
      </c>
      <c r="F20" s="419">
        <v>9342</v>
      </c>
    </row>
    <row r="21" spans="1:6" ht="15" customHeight="1" thickTop="1" thickBot="1">
      <c r="A21" s="423" t="s">
        <v>413</v>
      </c>
      <c r="B21" s="424">
        <v>38524</v>
      </c>
      <c r="C21" s="425">
        <v>54939</v>
      </c>
      <c r="D21" s="425">
        <v>173378</v>
      </c>
      <c r="E21" s="424">
        <v>228317</v>
      </c>
      <c r="F21" s="424">
        <v>266841</v>
      </c>
    </row>
    <row r="22" spans="1:6" ht="15" customHeight="1" thickTop="1" thickBot="1">
      <c r="A22" s="133" t="s">
        <v>414</v>
      </c>
      <c r="B22" s="419"/>
      <c r="C22" s="420"/>
      <c r="D22" s="420"/>
      <c r="E22" s="419"/>
      <c r="F22" s="419">
        <v>-7839</v>
      </c>
    </row>
    <row r="23" spans="1:6" ht="15" customHeight="1" thickTop="1" thickBot="1">
      <c r="A23" s="423" t="s">
        <v>615</v>
      </c>
      <c r="B23" s="424"/>
      <c r="C23" s="424"/>
      <c r="D23" s="424"/>
      <c r="E23" s="424"/>
      <c r="F23" s="424">
        <v>259002</v>
      </c>
    </row>
    <row r="24" spans="1:6" ht="15.75" customHeight="1" thickTop="1">
      <c r="A24" s="91"/>
      <c r="B24" s="91"/>
      <c r="C24" s="91"/>
      <c r="D24" s="91"/>
      <c r="E24" s="91"/>
      <c r="F24" s="91"/>
    </row>
    <row r="25" spans="1:6" ht="15.75" customHeight="1">
      <c r="A25" s="1191" t="s">
        <v>761</v>
      </c>
      <c r="B25" s="1191"/>
      <c r="C25" s="1191"/>
      <c r="D25" s="1191"/>
      <c r="E25" s="1191"/>
      <c r="F25" s="1191"/>
    </row>
    <row r="26" spans="1:6" s="73" customFormat="1" ht="15.75" customHeight="1">
      <c r="A26" s="137"/>
      <c r="B26" s="138"/>
      <c r="C26" s="138"/>
      <c r="D26" s="138"/>
      <c r="E26" s="138"/>
      <c r="F26" s="138"/>
    </row>
    <row r="27" spans="1:6" ht="15.75" customHeight="1">
      <c r="A27" s="23"/>
    </row>
    <row r="28" spans="1:6" ht="15.75" customHeight="1">
      <c r="A28" s="23"/>
    </row>
    <row r="29" spans="1:6" ht="30.75" customHeight="1" thickBot="1">
      <c r="A29" s="1192" t="s">
        <v>545</v>
      </c>
      <c r="B29" s="1192"/>
      <c r="C29" s="1192"/>
      <c r="D29" s="1192"/>
      <c r="E29" s="1192"/>
      <c r="F29" s="1192"/>
    </row>
    <row r="30" spans="1:6" ht="39" customHeight="1" thickTop="1" thickBot="1">
      <c r="A30" s="142" t="s">
        <v>27</v>
      </c>
      <c r="B30" s="212" t="s">
        <v>312</v>
      </c>
      <c r="C30" s="213" t="s">
        <v>120</v>
      </c>
      <c r="D30" s="213" t="s">
        <v>166</v>
      </c>
      <c r="E30" s="212" t="s">
        <v>167</v>
      </c>
      <c r="F30" s="142" t="s">
        <v>168</v>
      </c>
    </row>
    <row r="31" spans="1:6" ht="15" customHeight="1" thickTop="1" thickBot="1">
      <c r="A31" s="133" t="s">
        <v>169</v>
      </c>
      <c r="B31" s="417">
        <v>4385</v>
      </c>
      <c r="C31" s="420">
        <v>6339</v>
      </c>
      <c r="D31" s="420">
        <v>6445</v>
      </c>
      <c r="E31" s="417">
        <v>12784</v>
      </c>
      <c r="F31" s="417">
        <v>17169</v>
      </c>
    </row>
    <row r="32" spans="1:6" ht="15" customHeight="1" thickBot="1">
      <c r="A32" s="134" t="s">
        <v>471</v>
      </c>
      <c r="B32" s="419">
        <v>4913</v>
      </c>
      <c r="C32" s="420">
        <v>15325</v>
      </c>
      <c r="D32" s="420">
        <v>13212</v>
      </c>
      <c r="E32" s="419">
        <v>28537</v>
      </c>
      <c r="F32" s="419">
        <v>33450</v>
      </c>
    </row>
    <row r="33" spans="1:6" ht="15" customHeight="1" thickBot="1">
      <c r="A33" s="134" t="s">
        <v>521</v>
      </c>
      <c r="B33" s="419">
        <v>1691</v>
      </c>
      <c r="C33" s="420">
        <v>1959</v>
      </c>
      <c r="D33" s="420">
        <v>2341</v>
      </c>
      <c r="E33" s="419">
        <v>4300</v>
      </c>
      <c r="F33" s="419">
        <v>5991</v>
      </c>
    </row>
    <row r="34" spans="1:6" ht="15" customHeight="1" thickBot="1">
      <c r="A34" s="134" t="s">
        <v>466</v>
      </c>
      <c r="B34" s="419">
        <v>1205</v>
      </c>
      <c r="C34" s="420">
        <v>1</v>
      </c>
      <c r="D34" s="420">
        <v>0</v>
      </c>
      <c r="E34" s="419">
        <v>1</v>
      </c>
      <c r="F34" s="419">
        <v>1206</v>
      </c>
    </row>
    <row r="35" spans="1:6" ht="15" customHeight="1" thickBot="1">
      <c r="A35" s="134" t="s">
        <v>467</v>
      </c>
      <c r="B35" s="419">
        <v>922</v>
      </c>
      <c r="C35" s="420">
        <v>0</v>
      </c>
      <c r="D35" s="420">
        <v>0</v>
      </c>
      <c r="E35" s="419">
        <v>0</v>
      </c>
      <c r="F35" s="419">
        <v>922</v>
      </c>
    </row>
    <row r="36" spans="1:6" ht="15" customHeight="1" thickBot="1">
      <c r="A36" s="134" t="s">
        <v>526</v>
      </c>
      <c r="B36" s="419">
        <v>686</v>
      </c>
      <c r="C36" s="420">
        <v>3</v>
      </c>
      <c r="D36" s="420">
        <v>4</v>
      </c>
      <c r="E36" s="419">
        <v>7</v>
      </c>
      <c r="F36" s="419">
        <v>693</v>
      </c>
    </row>
    <row r="37" spans="1:6" ht="15" customHeight="1" thickBot="1">
      <c r="A37" s="134" t="s">
        <v>468</v>
      </c>
      <c r="B37" s="419">
        <v>1660</v>
      </c>
      <c r="C37" s="420">
        <v>100</v>
      </c>
      <c r="D37" s="420">
        <v>8</v>
      </c>
      <c r="E37" s="419">
        <v>108</v>
      </c>
      <c r="F37" s="419">
        <v>1768</v>
      </c>
    </row>
    <row r="38" spans="1:6" ht="15" customHeight="1" thickBot="1">
      <c r="A38" s="134" t="s">
        <v>470</v>
      </c>
      <c r="B38" s="419">
        <v>769</v>
      </c>
      <c r="C38" s="420">
        <v>8</v>
      </c>
      <c r="D38" s="420">
        <v>2</v>
      </c>
      <c r="E38" s="419">
        <v>10</v>
      </c>
      <c r="F38" s="419">
        <v>779</v>
      </c>
    </row>
    <row r="39" spans="1:6" ht="15" customHeight="1" thickBot="1">
      <c r="A39" s="134" t="s">
        <v>522</v>
      </c>
      <c r="B39" s="419">
        <v>509</v>
      </c>
      <c r="C39" s="420">
        <v>0</v>
      </c>
      <c r="D39" s="420">
        <v>0</v>
      </c>
      <c r="E39" s="419">
        <v>0</v>
      </c>
      <c r="F39" s="419">
        <v>509</v>
      </c>
    </row>
    <row r="40" spans="1:6" ht="15" customHeight="1" thickBot="1">
      <c r="A40" s="134" t="s">
        <v>432</v>
      </c>
      <c r="B40" s="419">
        <v>1104</v>
      </c>
      <c r="C40" s="420">
        <v>0</v>
      </c>
      <c r="D40" s="420">
        <v>0</v>
      </c>
      <c r="E40" s="419">
        <v>0</v>
      </c>
      <c r="F40" s="419">
        <v>1104</v>
      </c>
    </row>
    <row r="41" spans="1:6" ht="15" customHeight="1" thickBot="1">
      <c r="A41" s="134" t="s">
        <v>433</v>
      </c>
      <c r="B41" s="419">
        <v>3934</v>
      </c>
      <c r="C41" s="420">
        <v>0</v>
      </c>
      <c r="D41" s="420">
        <v>0</v>
      </c>
      <c r="E41" s="419">
        <v>0</v>
      </c>
      <c r="F41" s="419">
        <v>3934</v>
      </c>
    </row>
    <row r="42" spans="1:6" ht="15" customHeight="1" thickBot="1">
      <c r="A42" s="134" t="s">
        <v>469</v>
      </c>
      <c r="B42" s="419">
        <v>13895</v>
      </c>
      <c r="C42" s="420">
        <v>14185</v>
      </c>
      <c r="D42" s="420">
        <v>33515</v>
      </c>
      <c r="E42" s="419">
        <v>47700</v>
      </c>
      <c r="F42" s="419">
        <v>61595</v>
      </c>
    </row>
    <row r="43" spans="1:6" ht="15" customHeight="1" thickBot="1">
      <c r="A43" s="135" t="s">
        <v>170</v>
      </c>
      <c r="B43" s="421">
        <v>31288</v>
      </c>
      <c r="C43" s="422">
        <v>31581</v>
      </c>
      <c r="D43" s="422">
        <v>49082</v>
      </c>
      <c r="E43" s="421">
        <v>80663</v>
      </c>
      <c r="F43" s="421">
        <v>111951</v>
      </c>
    </row>
    <row r="44" spans="1:6" ht="15" customHeight="1" thickBot="1">
      <c r="A44" s="133" t="s">
        <v>171</v>
      </c>
      <c r="B44" s="419">
        <v>109</v>
      </c>
      <c r="C44" s="420">
        <v>17160</v>
      </c>
      <c r="D44" s="420">
        <v>94462</v>
      </c>
      <c r="E44" s="419">
        <v>111622</v>
      </c>
      <c r="F44" s="419">
        <v>111731</v>
      </c>
    </row>
    <row r="45" spans="1:6" ht="15" customHeight="1" thickBot="1">
      <c r="A45" s="133" t="s">
        <v>172</v>
      </c>
      <c r="B45" s="419">
        <v>68</v>
      </c>
      <c r="C45" s="420">
        <v>1720</v>
      </c>
      <c r="D45" s="420">
        <v>5361</v>
      </c>
      <c r="E45" s="419">
        <v>7081</v>
      </c>
      <c r="F45" s="419">
        <v>7149</v>
      </c>
    </row>
    <row r="46" spans="1:6" ht="15" customHeight="1" thickBot="1">
      <c r="A46" s="133" t="s">
        <v>175</v>
      </c>
      <c r="B46" s="419">
        <v>-1241</v>
      </c>
      <c r="C46" s="420">
        <v>224</v>
      </c>
      <c r="D46" s="420">
        <v>10059</v>
      </c>
      <c r="E46" s="419">
        <f>+C46+D46</f>
        <v>10283</v>
      </c>
      <c r="F46" s="419">
        <f>+E46+B46</f>
        <v>9042</v>
      </c>
    </row>
    <row r="47" spans="1:6" ht="15" customHeight="1" thickTop="1" thickBot="1">
      <c r="A47" s="423" t="s">
        <v>413</v>
      </c>
      <c r="B47" s="424">
        <f>+SUM(B31,B43:B46)</f>
        <v>34609</v>
      </c>
      <c r="C47" s="425">
        <f>+SUM(C31,C43:C46)</f>
        <v>57024</v>
      </c>
      <c r="D47" s="425">
        <f>+SUM(D31,D43:D46)</f>
        <v>165409</v>
      </c>
      <c r="E47" s="424">
        <f>+SUM(E31,E43:E46)</f>
        <v>222433</v>
      </c>
      <c r="F47" s="424">
        <f>+SUM(F31,F43:F46)</f>
        <v>257042</v>
      </c>
    </row>
    <row r="48" spans="1:6" ht="15" customHeight="1" thickTop="1" thickBot="1">
      <c r="A48" s="133" t="s">
        <v>414</v>
      </c>
      <c r="B48" s="419"/>
      <c r="C48" s="420"/>
      <c r="D48" s="420">
        <v>-8312</v>
      </c>
      <c r="E48" s="419">
        <v>-8312</v>
      </c>
      <c r="F48" s="419">
        <v>-8312</v>
      </c>
    </row>
    <row r="49" spans="1:6" ht="15" customHeight="1" thickTop="1" thickBot="1">
      <c r="A49" s="423" t="s">
        <v>546</v>
      </c>
      <c r="B49" s="424">
        <f>+B47+B48</f>
        <v>34609</v>
      </c>
      <c r="C49" s="424">
        <f>+C47+C48</f>
        <v>57024</v>
      </c>
      <c r="D49" s="424">
        <f>+D47+D48</f>
        <v>157097</v>
      </c>
      <c r="E49" s="424">
        <f>+E47+E48</f>
        <v>214121</v>
      </c>
      <c r="F49" s="424">
        <f>+F47+F48</f>
        <v>248730</v>
      </c>
    </row>
    <row r="50" spans="1:6" ht="15.75" customHeight="1" thickTop="1">
      <c r="A50" s="91"/>
      <c r="B50" s="91"/>
      <c r="C50" s="91"/>
      <c r="D50" s="91"/>
      <c r="E50" s="91"/>
      <c r="F50" s="91"/>
    </row>
    <row r="51" spans="1:6" ht="15.75" customHeight="1">
      <c r="A51" s="1191" t="s">
        <v>762</v>
      </c>
      <c r="B51" s="1191"/>
      <c r="C51" s="1191"/>
      <c r="D51" s="1191"/>
      <c r="E51" s="1191"/>
      <c r="F51" s="1191"/>
    </row>
    <row r="52" spans="1:6" s="73" customFormat="1" ht="15.75" customHeight="1">
      <c r="A52" s="137"/>
      <c r="B52" s="138"/>
      <c r="C52" s="138"/>
      <c r="D52" s="138"/>
      <c r="E52" s="138"/>
      <c r="F52" s="138"/>
    </row>
    <row r="53" spans="1:6" ht="15.75" customHeight="1">
      <c r="A53" s="23"/>
    </row>
    <row r="54" spans="1:6" ht="15.75" customHeight="1">
      <c r="A54" s="23"/>
    </row>
    <row r="55" spans="1:6" ht="30.75" customHeight="1" thickBot="1">
      <c r="A55" s="1192" t="s">
        <v>424</v>
      </c>
      <c r="B55" s="1192"/>
      <c r="C55" s="1192"/>
      <c r="D55" s="1192"/>
      <c r="E55" s="1192"/>
      <c r="F55" s="1192"/>
    </row>
    <row r="56" spans="1:6" ht="39" customHeight="1" thickTop="1" thickBot="1">
      <c r="A56" s="142" t="s">
        <v>27</v>
      </c>
      <c r="B56" s="212" t="s">
        <v>312</v>
      </c>
      <c r="C56" s="213" t="s">
        <v>120</v>
      </c>
      <c r="D56" s="213" t="s">
        <v>166</v>
      </c>
      <c r="E56" s="212" t="s">
        <v>167</v>
      </c>
      <c r="F56" s="142" t="s">
        <v>168</v>
      </c>
    </row>
    <row r="57" spans="1:6" ht="15" customHeight="1" thickTop="1" thickBot="1">
      <c r="A57" s="133" t="s">
        <v>169</v>
      </c>
      <c r="B57" s="417">
        <v>5437</v>
      </c>
      <c r="C57" s="418">
        <v>8747</v>
      </c>
      <c r="D57" s="418">
        <v>9691</v>
      </c>
      <c r="E57" s="417">
        <v>18438</v>
      </c>
      <c r="F57" s="417">
        <v>23875</v>
      </c>
    </row>
    <row r="58" spans="1:6" ht="15" customHeight="1" thickBot="1">
      <c r="A58" s="134" t="s">
        <v>471</v>
      </c>
      <c r="B58" s="419">
        <v>8687</v>
      </c>
      <c r="C58" s="420">
        <v>20934</v>
      </c>
      <c r="D58" s="420">
        <v>14170</v>
      </c>
      <c r="E58" s="417">
        <v>35104</v>
      </c>
      <c r="F58" s="417">
        <v>43791</v>
      </c>
    </row>
    <row r="59" spans="1:6" ht="15" customHeight="1" thickBot="1">
      <c r="A59" s="134" t="s">
        <v>523</v>
      </c>
      <c r="B59" s="419">
        <v>2381</v>
      </c>
      <c r="C59" s="420">
        <v>2406</v>
      </c>
      <c r="D59" s="420">
        <v>3051</v>
      </c>
      <c r="E59" s="417">
        <v>5457</v>
      </c>
      <c r="F59" s="417">
        <v>7838</v>
      </c>
    </row>
    <row r="60" spans="1:6" ht="15" customHeight="1" thickBot="1">
      <c r="A60" s="134" t="s">
        <v>466</v>
      </c>
      <c r="B60" s="419">
        <v>1118</v>
      </c>
      <c r="C60" s="420">
        <v>0</v>
      </c>
      <c r="D60" s="420">
        <v>0</v>
      </c>
      <c r="E60" s="417">
        <v>0</v>
      </c>
      <c r="F60" s="417">
        <v>1118</v>
      </c>
    </row>
    <row r="61" spans="1:6" ht="15" customHeight="1" thickBot="1">
      <c r="A61" s="134" t="s">
        <v>467</v>
      </c>
      <c r="B61" s="419">
        <v>1026</v>
      </c>
      <c r="C61" s="420">
        <v>1</v>
      </c>
      <c r="D61" s="420">
        <v>0</v>
      </c>
      <c r="E61" s="417">
        <v>1</v>
      </c>
      <c r="F61" s="417">
        <v>1027</v>
      </c>
    </row>
    <row r="62" spans="1:6" ht="15" customHeight="1" thickBot="1">
      <c r="A62" s="134" t="s">
        <v>472</v>
      </c>
      <c r="B62" s="419">
        <v>1140</v>
      </c>
      <c r="C62" s="420">
        <v>10</v>
      </c>
      <c r="D62" s="420">
        <v>6</v>
      </c>
      <c r="E62" s="417">
        <v>16</v>
      </c>
      <c r="F62" s="417">
        <v>1156</v>
      </c>
    </row>
    <row r="63" spans="1:6" ht="15" customHeight="1" thickBot="1">
      <c r="A63" s="134" t="s">
        <v>468</v>
      </c>
      <c r="B63" s="419">
        <v>1928</v>
      </c>
      <c r="C63" s="420">
        <v>170</v>
      </c>
      <c r="D63" s="420">
        <v>27</v>
      </c>
      <c r="E63" s="417">
        <v>197</v>
      </c>
      <c r="F63" s="417">
        <v>2125</v>
      </c>
    </row>
    <row r="64" spans="1:6" ht="15" customHeight="1" thickBot="1">
      <c r="A64" s="134" t="s">
        <v>470</v>
      </c>
      <c r="B64" s="419">
        <v>1161</v>
      </c>
      <c r="C64" s="420">
        <v>9</v>
      </c>
      <c r="D64" s="420">
        <v>3</v>
      </c>
      <c r="E64" s="417">
        <v>12</v>
      </c>
      <c r="F64" s="417">
        <v>1173</v>
      </c>
    </row>
    <row r="65" spans="1:6" ht="15" customHeight="1" thickBot="1">
      <c r="A65" s="134" t="s">
        <v>522</v>
      </c>
      <c r="B65" s="419">
        <v>373</v>
      </c>
      <c r="C65" s="420">
        <v>0</v>
      </c>
      <c r="D65" s="420">
        <v>0</v>
      </c>
      <c r="E65" s="417">
        <v>0</v>
      </c>
      <c r="F65" s="417">
        <v>373</v>
      </c>
    </row>
    <row r="66" spans="1:6" ht="15" customHeight="1" thickBot="1">
      <c r="A66" s="134" t="s">
        <v>432</v>
      </c>
      <c r="B66" s="419">
        <v>1317</v>
      </c>
      <c r="C66" s="420">
        <v>0</v>
      </c>
      <c r="D66" s="420">
        <v>0</v>
      </c>
      <c r="E66" s="417">
        <v>0</v>
      </c>
      <c r="F66" s="417">
        <v>1317</v>
      </c>
    </row>
    <row r="67" spans="1:6" ht="15" customHeight="1" thickBot="1">
      <c r="A67" s="134" t="s">
        <v>433</v>
      </c>
      <c r="B67" s="419">
        <v>4214</v>
      </c>
      <c r="C67" s="420">
        <v>0</v>
      </c>
      <c r="D67" s="420">
        <v>0</v>
      </c>
      <c r="E67" s="417">
        <v>0</v>
      </c>
      <c r="F67" s="417">
        <v>4214</v>
      </c>
    </row>
    <row r="68" spans="1:6" ht="15" customHeight="1" thickBot="1">
      <c r="A68" s="134" t="s">
        <v>469</v>
      </c>
      <c r="B68" s="419">
        <v>16713</v>
      </c>
      <c r="C68" s="420">
        <v>17706</v>
      </c>
      <c r="D68" s="420">
        <v>28218</v>
      </c>
      <c r="E68" s="417">
        <v>45924</v>
      </c>
      <c r="F68" s="417">
        <v>62637</v>
      </c>
    </row>
    <row r="69" spans="1:6" ht="15" customHeight="1" thickBot="1">
      <c r="A69" s="135" t="s">
        <v>170</v>
      </c>
      <c r="B69" s="421">
        <v>40058</v>
      </c>
      <c r="C69" s="422">
        <v>41236</v>
      </c>
      <c r="D69" s="422">
        <v>45475</v>
      </c>
      <c r="E69" s="421">
        <v>86711</v>
      </c>
      <c r="F69" s="421">
        <v>126769</v>
      </c>
    </row>
    <row r="70" spans="1:6" ht="15" customHeight="1" thickBot="1">
      <c r="A70" s="133" t="s">
        <v>171</v>
      </c>
      <c r="B70" s="419">
        <v>122</v>
      </c>
      <c r="C70" s="420">
        <v>20447</v>
      </c>
      <c r="D70" s="420">
        <v>113779</v>
      </c>
      <c r="E70" s="419">
        <v>134226</v>
      </c>
      <c r="F70" s="419">
        <v>134348</v>
      </c>
    </row>
    <row r="71" spans="1:6" ht="15" customHeight="1" thickBot="1">
      <c r="A71" s="133" t="s">
        <v>172</v>
      </c>
      <c r="B71" s="419">
        <v>76</v>
      </c>
      <c r="C71" s="420">
        <v>2274</v>
      </c>
      <c r="D71" s="420">
        <v>7906</v>
      </c>
      <c r="E71" s="419">
        <v>10180</v>
      </c>
      <c r="F71" s="419">
        <v>10256</v>
      </c>
    </row>
    <row r="72" spans="1:6" ht="15" customHeight="1" thickBot="1">
      <c r="A72" s="133" t="s">
        <v>175</v>
      </c>
      <c r="B72" s="419">
        <v>623</v>
      </c>
      <c r="C72" s="420">
        <v>3439</v>
      </c>
      <c r="D72" s="420">
        <v>11005</v>
      </c>
      <c r="E72" s="419">
        <v>14444</v>
      </c>
      <c r="F72" s="419">
        <v>15067</v>
      </c>
    </row>
    <row r="73" spans="1:6" ht="15" customHeight="1" thickTop="1" thickBot="1">
      <c r="A73" s="423" t="s">
        <v>413</v>
      </c>
      <c r="B73" s="424">
        <v>46316</v>
      </c>
      <c r="C73" s="425">
        <v>76143</v>
      </c>
      <c r="D73" s="425">
        <v>187856</v>
      </c>
      <c r="E73" s="424">
        <v>263999</v>
      </c>
      <c r="F73" s="424">
        <v>310315</v>
      </c>
    </row>
    <row r="74" spans="1:6" ht="15" customHeight="1" thickTop="1" thickBot="1">
      <c r="A74" s="133" t="s">
        <v>414</v>
      </c>
      <c r="B74" s="419">
        <v>0</v>
      </c>
      <c r="C74" s="420">
        <v>0</v>
      </c>
      <c r="D74" s="420">
        <v>-11676</v>
      </c>
      <c r="E74" s="419">
        <v>-11676</v>
      </c>
      <c r="F74" s="419">
        <v>-11676</v>
      </c>
    </row>
    <row r="75" spans="1:6" ht="15" customHeight="1" thickTop="1" thickBot="1">
      <c r="A75" s="423" t="s">
        <v>423</v>
      </c>
      <c r="B75" s="424">
        <v>46316</v>
      </c>
      <c r="C75" s="424">
        <v>76143</v>
      </c>
      <c r="D75" s="424">
        <v>176180</v>
      </c>
      <c r="E75" s="424">
        <v>252323</v>
      </c>
      <c r="F75" s="424">
        <v>298639</v>
      </c>
    </row>
    <row r="76" spans="1:6" ht="15.75" customHeight="1" thickTop="1">
      <c r="A76" s="91"/>
      <c r="B76" s="91"/>
      <c r="C76" s="91"/>
      <c r="D76" s="91"/>
      <c r="E76" s="91"/>
      <c r="F76" s="91"/>
    </row>
    <row r="77" spans="1:6" ht="15.75" customHeight="1">
      <c r="A77" s="1191" t="s">
        <v>763</v>
      </c>
      <c r="B77" s="1191"/>
      <c r="C77" s="1191"/>
      <c r="D77" s="1191"/>
      <c r="E77" s="1191"/>
      <c r="F77" s="1191"/>
    </row>
    <row r="78" spans="1:6" s="73" customFormat="1" ht="15.75" customHeight="1">
      <c r="A78" s="137"/>
      <c r="B78" s="138"/>
      <c r="C78" s="138"/>
      <c r="D78" s="138"/>
      <c r="E78" s="138"/>
      <c r="F78" s="138"/>
    </row>
    <row r="79" spans="1:6" ht="15.75" customHeight="1">
      <c r="A79" s="23"/>
    </row>
    <row r="80" spans="1:6" ht="15.75" customHeight="1">
      <c r="A80" s="23"/>
    </row>
    <row r="81" spans="1:6" ht="30.75" customHeight="1" thickBot="1">
      <c r="A81" s="1192" t="s">
        <v>453</v>
      </c>
      <c r="B81" s="1192"/>
      <c r="C81" s="1192"/>
      <c r="D81" s="1192"/>
      <c r="E81" s="1192"/>
      <c r="F81" s="1192"/>
    </row>
    <row r="82" spans="1:6" ht="39" customHeight="1" thickTop="1" thickBot="1">
      <c r="A82" s="142" t="s">
        <v>27</v>
      </c>
      <c r="B82" s="212" t="s">
        <v>312</v>
      </c>
      <c r="C82" s="213" t="s">
        <v>120</v>
      </c>
      <c r="D82" s="213" t="s">
        <v>166</v>
      </c>
      <c r="E82" s="212" t="s">
        <v>167</v>
      </c>
      <c r="F82" s="142" t="s">
        <v>168</v>
      </c>
    </row>
    <row r="83" spans="1:6" ht="15" customHeight="1" thickTop="1" thickBot="1">
      <c r="A83" s="133" t="s">
        <v>169</v>
      </c>
      <c r="B83" s="426">
        <v>5908</v>
      </c>
      <c r="C83" s="427">
        <v>10190</v>
      </c>
      <c r="D83" s="427">
        <v>10246</v>
      </c>
      <c r="E83" s="426">
        <v>20436</v>
      </c>
      <c r="F83" s="426">
        <v>26344</v>
      </c>
    </row>
    <row r="84" spans="1:6" ht="15" customHeight="1" thickBot="1">
      <c r="A84" s="133" t="s">
        <v>475</v>
      </c>
      <c r="B84" s="426">
        <v>6999</v>
      </c>
      <c r="C84" s="427">
        <v>22681</v>
      </c>
      <c r="D84" s="427">
        <v>14458</v>
      </c>
      <c r="E84" s="426">
        <v>37139</v>
      </c>
      <c r="F84" s="426">
        <v>44138</v>
      </c>
    </row>
    <row r="85" spans="1:6" ht="15" customHeight="1" thickBot="1">
      <c r="A85" s="133" t="s">
        <v>524</v>
      </c>
      <c r="B85" s="426">
        <v>2257</v>
      </c>
      <c r="C85" s="427">
        <v>2514</v>
      </c>
      <c r="D85" s="427">
        <v>7815</v>
      </c>
      <c r="E85" s="426">
        <v>10329</v>
      </c>
      <c r="F85" s="426">
        <v>12586</v>
      </c>
    </row>
    <row r="86" spans="1:6" ht="15" customHeight="1" thickBot="1">
      <c r="A86" s="133" t="s">
        <v>428</v>
      </c>
      <c r="B86" s="426">
        <v>1564</v>
      </c>
      <c r="C86" s="427" t="s">
        <v>89</v>
      </c>
      <c r="D86" s="427" t="s">
        <v>89</v>
      </c>
      <c r="E86" s="426" t="s">
        <v>89</v>
      </c>
      <c r="F86" s="426">
        <v>1564</v>
      </c>
    </row>
    <row r="87" spans="1:6" ht="15" customHeight="1" thickBot="1">
      <c r="A87" s="133" t="s">
        <v>429</v>
      </c>
      <c r="B87" s="426">
        <v>696</v>
      </c>
      <c r="C87" s="427" t="s">
        <v>89</v>
      </c>
      <c r="D87" s="427" t="s">
        <v>89</v>
      </c>
      <c r="E87" s="426" t="s">
        <v>89</v>
      </c>
      <c r="F87" s="426">
        <v>696</v>
      </c>
    </row>
    <row r="88" spans="1:6" ht="15" customHeight="1" thickBot="1">
      <c r="A88" s="133" t="s">
        <v>430</v>
      </c>
      <c r="B88" s="426">
        <v>3330</v>
      </c>
      <c r="C88" s="427">
        <v>263</v>
      </c>
      <c r="D88" s="427">
        <v>51</v>
      </c>
      <c r="E88" s="426">
        <v>314</v>
      </c>
      <c r="F88" s="426">
        <v>3644</v>
      </c>
    </row>
    <row r="89" spans="1:6" ht="15" customHeight="1" thickBot="1">
      <c r="A89" s="133" t="s">
        <v>473</v>
      </c>
      <c r="B89" s="426">
        <v>3484</v>
      </c>
      <c r="C89" s="427" t="s">
        <v>89</v>
      </c>
      <c r="D89" s="427" t="s">
        <v>89</v>
      </c>
      <c r="E89" s="426" t="s">
        <v>89</v>
      </c>
      <c r="F89" s="426">
        <v>3484</v>
      </c>
    </row>
    <row r="90" spans="1:6" ht="15" customHeight="1" thickBot="1">
      <c r="A90" s="133" t="s">
        <v>474</v>
      </c>
      <c r="B90" s="426">
        <v>1075</v>
      </c>
      <c r="C90" s="427" t="s">
        <v>89</v>
      </c>
      <c r="D90" s="427" t="s">
        <v>89</v>
      </c>
      <c r="E90" s="426" t="s">
        <v>89</v>
      </c>
      <c r="F90" s="426">
        <v>1075</v>
      </c>
    </row>
    <row r="91" spans="1:6" ht="15" customHeight="1" thickBot="1">
      <c r="A91" s="133" t="s">
        <v>431</v>
      </c>
      <c r="B91" s="426">
        <v>20371</v>
      </c>
      <c r="C91" s="427">
        <v>19909</v>
      </c>
      <c r="D91" s="427">
        <v>24412</v>
      </c>
      <c r="E91" s="426">
        <v>44321</v>
      </c>
      <c r="F91" s="426">
        <v>64692</v>
      </c>
    </row>
    <row r="92" spans="1:6" ht="15" customHeight="1" thickBot="1">
      <c r="A92" s="135" t="s">
        <v>170</v>
      </c>
      <c r="B92" s="428">
        <f>SUM(B84:B91)</f>
        <v>39776</v>
      </c>
      <c r="C92" s="429">
        <f>SUM(C84:C91)</f>
        <v>45367</v>
      </c>
      <c r="D92" s="429">
        <f>SUM(D84:D91)</f>
        <v>46736</v>
      </c>
      <c r="E92" s="428">
        <f>SUM(E84:E91)</f>
        <v>92103</v>
      </c>
      <c r="F92" s="428">
        <f>SUM(F84:F91)</f>
        <v>131879</v>
      </c>
    </row>
    <row r="93" spans="1:6" ht="15" customHeight="1" thickBot="1">
      <c r="A93" s="133" t="s">
        <v>171</v>
      </c>
      <c r="B93" s="426">
        <v>113</v>
      </c>
      <c r="C93" s="427">
        <v>19666</v>
      </c>
      <c r="D93" s="427">
        <v>106120</v>
      </c>
      <c r="E93" s="426">
        <v>125786</v>
      </c>
      <c r="F93" s="426">
        <v>125899</v>
      </c>
    </row>
    <row r="94" spans="1:6" ht="15" customHeight="1" thickBot="1">
      <c r="A94" s="133" t="s">
        <v>172</v>
      </c>
      <c r="B94" s="426">
        <v>81</v>
      </c>
      <c r="C94" s="427">
        <v>2084</v>
      </c>
      <c r="D94" s="427">
        <v>6409</v>
      </c>
      <c r="E94" s="426">
        <v>8493</v>
      </c>
      <c r="F94" s="426">
        <v>8574</v>
      </c>
    </row>
    <row r="95" spans="1:6" ht="15" customHeight="1" thickBot="1">
      <c r="A95" s="133" t="s">
        <v>175</v>
      </c>
      <c r="B95" s="426">
        <v>923</v>
      </c>
      <c r="C95" s="427">
        <v>5627</v>
      </c>
      <c r="D95" s="427">
        <v>10701</v>
      </c>
      <c r="E95" s="426">
        <v>16328</v>
      </c>
      <c r="F95" s="426">
        <v>17251</v>
      </c>
    </row>
    <row r="96" spans="1:6" ht="15" customHeight="1" thickTop="1" thickBot="1">
      <c r="A96" s="423" t="s">
        <v>102</v>
      </c>
      <c r="B96" s="430">
        <v>46801</v>
      </c>
      <c r="C96" s="430">
        <v>82934</v>
      </c>
      <c r="D96" s="430">
        <v>180212</v>
      </c>
      <c r="E96" s="430">
        <v>263146</v>
      </c>
      <c r="F96" s="430">
        <v>309947</v>
      </c>
    </row>
    <row r="97" spans="1:6" ht="15.75" customHeight="1" thickTop="1">
      <c r="A97" s="91"/>
      <c r="B97" s="91"/>
      <c r="C97" s="91"/>
      <c r="D97" s="91"/>
      <c r="E97" s="91"/>
      <c r="F97" s="91"/>
    </row>
    <row r="98" spans="1:6" ht="15.75" customHeight="1">
      <c r="A98" s="1189" t="s">
        <v>764</v>
      </c>
      <c r="B98" s="1189"/>
      <c r="C98" s="1189"/>
      <c r="D98" s="1189"/>
      <c r="E98" s="1189"/>
      <c r="F98" s="1189"/>
    </row>
    <row r="99" spans="1:6" s="73" customFormat="1" ht="15.75" customHeight="1">
      <c r="A99" s="137" t="s">
        <v>19</v>
      </c>
      <c r="B99" s="138"/>
      <c r="C99" s="138"/>
      <c r="D99" s="138"/>
      <c r="E99" s="138"/>
      <c r="F99" s="138"/>
    </row>
    <row r="100" spans="1:6" s="73" customFormat="1">
      <c r="A100" s="1007" t="s">
        <v>765</v>
      </c>
      <c r="B100" s="1007"/>
      <c r="C100" s="1007"/>
      <c r="D100" s="1007"/>
      <c r="E100" s="1007"/>
      <c r="F100" s="1007"/>
    </row>
    <row r="101" spans="1:6" s="73" customFormat="1" ht="15.75" customHeight="1">
      <c r="A101" s="91"/>
      <c r="B101" s="139"/>
      <c r="C101" s="139"/>
      <c r="D101" s="139"/>
      <c r="E101" s="139"/>
      <c r="F101" s="139"/>
    </row>
    <row r="102" spans="1:6" ht="18.75">
      <c r="A102" s="91"/>
      <c r="B102" s="91"/>
      <c r="C102" s="91"/>
      <c r="D102" s="91"/>
      <c r="E102" s="91"/>
      <c r="F102" s="91"/>
    </row>
    <row r="103" spans="1:6" ht="30.75" customHeight="1" thickBot="1">
      <c r="A103" s="1192" t="s">
        <v>177</v>
      </c>
      <c r="B103" s="1192"/>
      <c r="C103" s="1192"/>
      <c r="D103" s="1192"/>
      <c r="E103" s="1192"/>
      <c r="F103" s="1192"/>
    </row>
    <row r="104" spans="1:6" s="132" customFormat="1" ht="57.75" thickTop="1" thickBot="1">
      <c r="A104" s="142" t="s">
        <v>27</v>
      </c>
      <c r="B104" s="212" t="s">
        <v>164</v>
      </c>
      <c r="C104" s="213" t="s">
        <v>165</v>
      </c>
      <c r="D104" s="213" t="s">
        <v>166</v>
      </c>
      <c r="E104" s="212" t="s">
        <v>167</v>
      </c>
      <c r="F104" s="142" t="s">
        <v>168</v>
      </c>
    </row>
    <row r="105" spans="1:6" ht="20.25" thickTop="1" thickBot="1">
      <c r="A105" s="133" t="s">
        <v>169</v>
      </c>
      <c r="B105" s="431">
        <v>5495</v>
      </c>
      <c r="C105" s="427">
        <v>4788</v>
      </c>
      <c r="D105" s="427">
        <v>6391</v>
      </c>
      <c r="E105" s="431">
        <v>11179</v>
      </c>
      <c r="F105" s="431">
        <v>16674</v>
      </c>
    </row>
    <row r="106" spans="1:6" ht="19.5" thickBot="1">
      <c r="A106" s="133" t="s">
        <v>179</v>
      </c>
      <c r="B106" s="431">
        <v>4244</v>
      </c>
      <c r="C106" s="427">
        <v>14167</v>
      </c>
      <c r="D106" s="427">
        <v>4870</v>
      </c>
      <c r="E106" s="431">
        <v>19037</v>
      </c>
      <c r="F106" s="431">
        <v>23281</v>
      </c>
    </row>
    <row r="107" spans="1:6" ht="19.5" thickBot="1">
      <c r="A107" s="133" t="s">
        <v>180</v>
      </c>
      <c r="B107" s="431">
        <v>342</v>
      </c>
      <c r="C107" s="427" t="s">
        <v>89</v>
      </c>
      <c r="D107" s="427" t="s">
        <v>89</v>
      </c>
      <c r="E107" s="431" t="s">
        <v>89</v>
      </c>
      <c r="F107" s="431">
        <v>342</v>
      </c>
    </row>
    <row r="108" spans="1:6" ht="19.5" thickBot="1">
      <c r="A108" s="133" t="s">
        <v>181</v>
      </c>
      <c r="B108" s="431">
        <v>288</v>
      </c>
      <c r="C108" s="427" t="s">
        <v>89</v>
      </c>
      <c r="D108" s="427" t="s">
        <v>89</v>
      </c>
      <c r="E108" s="431" t="s">
        <v>89</v>
      </c>
      <c r="F108" s="431">
        <v>288</v>
      </c>
    </row>
    <row r="109" spans="1:6" ht="19.5" thickBot="1">
      <c r="A109" s="133" t="s">
        <v>182</v>
      </c>
      <c r="B109" s="431">
        <v>1316</v>
      </c>
      <c r="C109" s="427" t="s">
        <v>89</v>
      </c>
      <c r="D109" s="427" t="s">
        <v>89</v>
      </c>
      <c r="E109" s="431" t="s">
        <v>89</v>
      </c>
      <c r="F109" s="431">
        <v>1316</v>
      </c>
    </row>
    <row r="110" spans="1:6" ht="19.5" thickBot="1">
      <c r="A110" s="133" t="s">
        <v>183</v>
      </c>
      <c r="B110" s="431">
        <v>13680</v>
      </c>
      <c r="C110" s="427">
        <v>24174</v>
      </c>
      <c r="D110" s="427">
        <v>30242</v>
      </c>
      <c r="E110" s="431">
        <v>54416</v>
      </c>
      <c r="F110" s="431">
        <v>68096</v>
      </c>
    </row>
    <row r="111" spans="1:6" ht="19.5" thickBot="1">
      <c r="A111" s="135" t="s">
        <v>170</v>
      </c>
      <c r="B111" s="432">
        <v>19870</v>
      </c>
      <c r="C111" s="429">
        <v>38341</v>
      </c>
      <c r="D111" s="429">
        <v>35112</v>
      </c>
      <c r="E111" s="432">
        <v>73453</v>
      </c>
      <c r="F111" s="432">
        <v>93323</v>
      </c>
    </row>
    <row r="112" spans="1:6" ht="19.5" thickBot="1">
      <c r="A112" s="133" t="s">
        <v>171</v>
      </c>
      <c r="B112" s="431">
        <v>193</v>
      </c>
      <c r="C112" s="427">
        <v>15962</v>
      </c>
      <c r="D112" s="427">
        <v>72959</v>
      </c>
      <c r="E112" s="431">
        <v>88921</v>
      </c>
      <c r="F112" s="431">
        <v>89114</v>
      </c>
    </row>
    <row r="113" spans="1:6" ht="19.5" thickBot="1">
      <c r="A113" s="133" t="s">
        <v>172</v>
      </c>
      <c r="B113" s="431">
        <v>129</v>
      </c>
      <c r="C113" s="427">
        <v>1890</v>
      </c>
      <c r="D113" s="427">
        <v>5335</v>
      </c>
      <c r="E113" s="431">
        <v>7225</v>
      </c>
      <c r="F113" s="431">
        <v>7354</v>
      </c>
    </row>
    <row r="114" spans="1:6" ht="19.5" thickBot="1">
      <c r="A114" s="133" t="s">
        <v>173</v>
      </c>
      <c r="B114" s="431">
        <v>2781</v>
      </c>
      <c r="C114" s="427" t="s">
        <v>89</v>
      </c>
      <c r="D114" s="427" t="s">
        <v>89</v>
      </c>
      <c r="E114" s="431" t="s">
        <v>89</v>
      </c>
      <c r="F114" s="431">
        <v>2781</v>
      </c>
    </row>
    <row r="115" spans="1:6" ht="19.5" thickBot="1">
      <c r="A115" s="133" t="s">
        <v>174</v>
      </c>
      <c r="B115" s="431">
        <v>388</v>
      </c>
      <c r="C115" s="427" t="s">
        <v>89</v>
      </c>
      <c r="D115" s="427" t="s">
        <v>89</v>
      </c>
      <c r="E115" s="431" t="s">
        <v>89</v>
      </c>
      <c r="F115" s="431">
        <v>388</v>
      </c>
    </row>
    <row r="116" spans="1:6" ht="19.5" thickBot="1">
      <c r="A116" s="133" t="s">
        <v>175</v>
      </c>
      <c r="B116" s="431">
        <v>725</v>
      </c>
      <c r="C116" s="427">
        <v>3738</v>
      </c>
      <c r="D116" s="427">
        <v>9897</v>
      </c>
      <c r="E116" s="431">
        <v>13635</v>
      </c>
      <c r="F116" s="431">
        <v>14360</v>
      </c>
    </row>
    <row r="117" spans="1:6" ht="20.25" thickTop="1" thickBot="1">
      <c r="A117" s="423" t="s">
        <v>102</v>
      </c>
      <c r="B117" s="430">
        <v>29581</v>
      </c>
      <c r="C117" s="430">
        <v>64719</v>
      </c>
      <c r="D117" s="430">
        <v>129694</v>
      </c>
      <c r="E117" s="430">
        <v>194413</v>
      </c>
      <c r="F117" s="430">
        <v>223994</v>
      </c>
    </row>
    <row r="118" spans="1:6" ht="19.5" thickTop="1">
      <c r="A118" s="91"/>
      <c r="B118" s="91"/>
      <c r="C118" s="91"/>
      <c r="D118" s="91"/>
      <c r="E118" s="91"/>
      <c r="F118" s="91"/>
    </row>
    <row r="119" spans="1:6" ht="18.75" customHeight="1">
      <c r="A119" s="1189" t="s">
        <v>766</v>
      </c>
      <c r="B119" s="1189"/>
      <c r="C119" s="1189"/>
      <c r="D119" s="1189"/>
      <c r="E119" s="1189"/>
      <c r="F119" s="1189"/>
    </row>
    <row r="120" spans="1:6" ht="18.75">
      <c r="A120" s="91"/>
      <c r="B120" s="91"/>
      <c r="C120" s="91"/>
      <c r="D120" s="91"/>
      <c r="E120" s="91"/>
      <c r="F120" s="91"/>
    </row>
    <row r="121" spans="1:6" ht="18.75">
      <c r="A121" s="91"/>
      <c r="B121" s="91"/>
      <c r="C121" s="91"/>
      <c r="D121" s="91"/>
      <c r="E121" s="91"/>
      <c r="F121" s="91"/>
    </row>
    <row r="122" spans="1:6" ht="30.75" customHeight="1" thickBot="1">
      <c r="A122" s="1192" t="s">
        <v>178</v>
      </c>
      <c r="B122" s="1192"/>
      <c r="C122" s="1192"/>
      <c r="D122" s="1192"/>
      <c r="E122" s="1192"/>
      <c r="F122" s="1192"/>
    </row>
    <row r="123" spans="1:6" s="132" customFormat="1" ht="57.75" thickTop="1" thickBot="1">
      <c r="A123" s="142" t="s">
        <v>27</v>
      </c>
      <c r="B123" s="212" t="s">
        <v>164</v>
      </c>
      <c r="C123" s="213" t="s">
        <v>165</v>
      </c>
      <c r="D123" s="213" t="s">
        <v>166</v>
      </c>
      <c r="E123" s="212" t="s">
        <v>167</v>
      </c>
      <c r="F123" s="142" t="s">
        <v>168</v>
      </c>
    </row>
    <row r="124" spans="1:6" ht="20.25" thickTop="1" thickBot="1">
      <c r="A124" s="133" t="s">
        <v>169</v>
      </c>
      <c r="B124" s="431">
        <v>4826</v>
      </c>
      <c r="C124" s="427">
        <v>5046</v>
      </c>
      <c r="D124" s="427">
        <v>7026</v>
      </c>
      <c r="E124" s="431">
        <v>12072</v>
      </c>
      <c r="F124" s="431">
        <v>16898</v>
      </c>
    </row>
    <row r="125" spans="1:6" ht="19.5" thickBot="1">
      <c r="A125" s="133" t="s">
        <v>179</v>
      </c>
      <c r="B125" s="431">
        <v>3421</v>
      </c>
      <c r="C125" s="427">
        <v>15813</v>
      </c>
      <c r="D125" s="427">
        <v>5887</v>
      </c>
      <c r="E125" s="431">
        <v>21700</v>
      </c>
      <c r="F125" s="431">
        <v>25121</v>
      </c>
    </row>
    <row r="126" spans="1:6" ht="19.5" thickBot="1">
      <c r="A126" s="133" t="s">
        <v>180</v>
      </c>
      <c r="B126" s="433"/>
      <c r="C126" s="433"/>
      <c r="D126" s="433"/>
      <c r="E126" s="431" t="s">
        <v>89</v>
      </c>
      <c r="F126" s="431" t="s">
        <v>89</v>
      </c>
    </row>
    <row r="127" spans="1:6" ht="19.5" thickBot="1">
      <c r="A127" s="133" t="s">
        <v>181</v>
      </c>
      <c r="B127" s="433"/>
      <c r="C127" s="433"/>
      <c r="D127" s="433"/>
      <c r="E127" s="431" t="s">
        <v>89</v>
      </c>
      <c r="F127" s="431" t="s">
        <v>89</v>
      </c>
    </row>
    <row r="128" spans="1:6" ht="19.5" thickBot="1">
      <c r="A128" s="133" t="s">
        <v>182</v>
      </c>
      <c r="B128" s="433"/>
      <c r="C128" s="433"/>
      <c r="D128" s="433"/>
      <c r="E128" s="431" t="s">
        <v>89</v>
      </c>
      <c r="F128" s="431" t="s">
        <v>89</v>
      </c>
    </row>
    <row r="129" spans="1:6" ht="19.5" thickBot="1">
      <c r="A129" s="133" t="s">
        <v>183</v>
      </c>
      <c r="B129" s="431">
        <v>14433</v>
      </c>
      <c r="C129" s="427">
        <v>22384</v>
      </c>
      <c r="D129" s="427">
        <v>30410</v>
      </c>
      <c r="E129" s="431">
        <v>52794</v>
      </c>
      <c r="F129" s="431">
        <v>67227</v>
      </c>
    </row>
    <row r="130" spans="1:6" ht="19.5" thickBot="1">
      <c r="A130" s="135" t="s">
        <v>170</v>
      </c>
      <c r="B130" s="432">
        <v>17854</v>
      </c>
      <c r="C130" s="429">
        <v>38197</v>
      </c>
      <c r="D130" s="429">
        <v>36297</v>
      </c>
      <c r="E130" s="432">
        <v>74494</v>
      </c>
      <c r="F130" s="432">
        <v>92348</v>
      </c>
    </row>
    <row r="131" spans="1:6" ht="19.5" thickBot="1">
      <c r="A131" s="133" t="s">
        <v>171</v>
      </c>
      <c r="B131" s="431">
        <v>174</v>
      </c>
      <c r="C131" s="427">
        <v>13910</v>
      </c>
      <c r="D131" s="427">
        <v>67154</v>
      </c>
      <c r="E131" s="431">
        <v>81064</v>
      </c>
      <c r="F131" s="431">
        <v>81238</v>
      </c>
    </row>
    <row r="132" spans="1:6" ht="19.5" thickBot="1">
      <c r="A132" s="133" t="s">
        <v>172</v>
      </c>
      <c r="B132" s="431">
        <v>145</v>
      </c>
      <c r="C132" s="427">
        <v>2046</v>
      </c>
      <c r="D132" s="427">
        <v>6074</v>
      </c>
      <c r="E132" s="431">
        <v>8120</v>
      </c>
      <c r="F132" s="431">
        <v>8265</v>
      </c>
    </row>
    <row r="133" spans="1:6" ht="19.5" thickBot="1">
      <c r="A133" s="133" t="s">
        <v>173</v>
      </c>
      <c r="B133" s="431">
        <v>2020</v>
      </c>
      <c r="C133" s="427" t="s">
        <v>89</v>
      </c>
      <c r="D133" s="427" t="s">
        <v>89</v>
      </c>
      <c r="E133" s="431" t="s">
        <v>89</v>
      </c>
      <c r="F133" s="431">
        <v>2020</v>
      </c>
    </row>
    <row r="134" spans="1:6" ht="19.5" thickBot="1">
      <c r="A134" s="133" t="s">
        <v>174</v>
      </c>
      <c r="B134" s="431">
        <v>449</v>
      </c>
      <c r="C134" s="427" t="s">
        <v>89</v>
      </c>
      <c r="D134" s="427" t="s">
        <v>89</v>
      </c>
      <c r="E134" s="431" t="s">
        <v>89</v>
      </c>
      <c r="F134" s="431">
        <v>449</v>
      </c>
    </row>
    <row r="135" spans="1:6" ht="19.5" thickBot="1">
      <c r="A135" s="133" t="s">
        <v>175</v>
      </c>
      <c r="B135" s="431">
        <v>671</v>
      </c>
      <c r="C135" s="427">
        <v>2844</v>
      </c>
      <c r="D135" s="427">
        <v>6279</v>
      </c>
      <c r="E135" s="431">
        <v>9123</v>
      </c>
      <c r="F135" s="431">
        <v>9794</v>
      </c>
    </row>
    <row r="136" spans="1:6" ht="20.25" thickTop="1" thickBot="1">
      <c r="A136" s="423" t="s">
        <v>102</v>
      </c>
      <c r="B136" s="430">
        <v>26139</v>
      </c>
      <c r="C136" s="430">
        <v>62043</v>
      </c>
      <c r="D136" s="430">
        <v>122830</v>
      </c>
      <c r="E136" s="430">
        <v>184873</v>
      </c>
      <c r="F136" s="430">
        <v>211012</v>
      </c>
    </row>
    <row r="137" spans="1:6" ht="19.5" thickTop="1">
      <c r="A137" s="91"/>
      <c r="B137" s="91"/>
      <c r="C137" s="91"/>
      <c r="D137" s="91"/>
      <c r="E137" s="91"/>
      <c r="F137" s="91"/>
    </row>
    <row r="138" spans="1:6" ht="18.75" customHeight="1">
      <c r="A138" s="1189" t="s">
        <v>767</v>
      </c>
      <c r="B138" s="1189"/>
      <c r="C138" s="1189"/>
      <c r="D138" s="1189"/>
      <c r="E138" s="1189"/>
      <c r="F138" s="1189"/>
    </row>
    <row r="139" spans="1:6" ht="18.75">
      <c r="A139" s="91"/>
      <c r="B139" s="91"/>
      <c r="C139" s="91"/>
      <c r="D139" s="91"/>
      <c r="E139" s="91"/>
      <c r="F139" s="91"/>
    </row>
    <row r="140" spans="1:6" ht="18.75">
      <c r="A140" s="91"/>
      <c r="B140" s="91"/>
      <c r="C140" s="91"/>
      <c r="D140" s="91"/>
      <c r="E140" s="91"/>
      <c r="F140" s="91"/>
    </row>
    <row r="141" spans="1:6" ht="30.75" customHeight="1" thickBot="1">
      <c r="A141" s="1192" t="s">
        <v>187</v>
      </c>
      <c r="B141" s="1192"/>
      <c r="C141" s="1192"/>
      <c r="D141" s="1192"/>
      <c r="E141" s="1192"/>
      <c r="F141" s="1192"/>
    </row>
    <row r="142" spans="1:6" s="132" customFormat="1" ht="57.75" thickTop="1" thickBot="1">
      <c r="A142" s="142" t="s">
        <v>27</v>
      </c>
      <c r="B142" s="212" t="s">
        <v>164</v>
      </c>
      <c r="C142" s="213" t="s">
        <v>165</v>
      </c>
      <c r="D142" s="213" t="s">
        <v>166</v>
      </c>
      <c r="E142" s="212" t="s">
        <v>167</v>
      </c>
      <c r="F142" s="142" t="s">
        <v>168</v>
      </c>
    </row>
    <row r="143" spans="1:6" ht="20.25" thickTop="1" thickBot="1">
      <c r="A143" s="133" t="s">
        <v>169</v>
      </c>
      <c r="B143" s="431">
        <v>4460</v>
      </c>
      <c r="C143" s="427">
        <v>4312</v>
      </c>
      <c r="D143" s="427">
        <v>2355</v>
      </c>
      <c r="E143" s="431">
        <v>6667</v>
      </c>
      <c r="F143" s="431">
        <v>11127</v>
      </c>
    </row>
    <row r="144" spans="1:6" ht="19.5" thickBot="1">
      <c r="A144" s="133" t="s">
        <v>179</v>
      </c>
      <c r="B144" s="431">
        <v>3529</v>
      </c>
      <c r="C144" s="427">
        <v>6461</v>
      </c>
      <c r="D144" s="427">
        <v>963</v>
      </c>
      <c r="E144" s="431">
        <v>7424</v>
      </c>
      <c r="F144" s="431">
        <v>10953</v>
      </c>
    </row>
    <row r="145" spans="1:6" ht="19.5" thickBot="1">
      <c r="A145" s="133" t="s">
        <v>180</v>
      </c>
      <c r="B145" s="433"/>
      <c r="C145" s="433"/>
      <c r="D145" s="433"/>
      <c r="E145" s="433">
        <v>0</v>
      </c>
      <c r="F145" s="433">
        <v>0</v>
      </c>
    </row>
    <row r="146" spans="1:6" ht="19.5" thickBot="1">
      <c r="A146" s="133" t="s">
        <v>181</v>
      </c>
      <c r="B146" s="433"/>
      <c r="C146" s="433"/>
      <c r="D146" s="433"/>
      <c r="E146" s="433">
        <v>0</v>
      </c>
      <c r="F146" s="433">
        <v>0</v>
      </c>
    </row>
    <row r="147" spans="1:6" ht="19.5" thickBot="1">
      <c r="A147" s="133" t="s">
        <v>182</v>
      </c>
      <c r="B147" s="433"/>
      <c r="C147" s="433"/>
      <c r="D147" s="433"/>
      <c r="E147" s="433">
        <v>0</v>
      </c>
      <c r="F147" s="433">
        <v>0</v>
      </c>
    </row>
    <row r="148" spans="1:6" ht="19.5" thickBot="1">
      <c r="A148" s="133" t="s">
        <v>183</v>
      </c>
      <c r="B148" s="431">
        <v>8989</v>
      </c>
      <c r="C148" s="427">
        <v>6166</v>
      </c>
      <c r="D148" s="427">
        <v>3049</v>
      </c>
      <c r="E148" s="431">
        <v>9215</v>
      </c>
      <c r="F148" s="431">
        <v>18204</v>
      </c>
    </row>
    <row r="149" spans="1:6" ht="19.5" thickBot="1">
      <c r="A149" s="135" t="s">
        <v>170</v>
      </c>
      <c r="B149" s="432">
        <v>12518</v>
      </c>
      <c r="C149" s="429">
        <v>12627</v>
      </c>
      <c r="D149" s="429">
        <v>4012</v>
      </c>
      <c r="E149" s="432">
        <v>16639</v>
      </c>
      <c r="F149" s="432">
        <v>29157</v>
      </c>
    </row>
    <row r="150" spans="1:6" ht="19.5" thickBot="1">
      <c r="A150" s="133" t="s">
        <v>171</v>
      </c>
      <c r="B150" s="431">
        <v>210</v>
      </c>
      <c r="C150" s="427">
        <v>5350</v>
      </c>
      <c r="D150" s="427">
        <v>16845</v>
      </c>
      <c r="E150" s="431">
        <v>22195</v>
      </c>
      <c r="F150" s="431">
        <v>22405</v>
      </c>
    </row>
    <row r="151" spans="1:6" ht="19.5" thickBot="1">
      <c r="A151" s="133" t="s">
        <v>172</v>
      </c>
      <c r="B151" s="431">
        <v>164</v>
      </c>
      <c r="C151" s="427">
        <v>847</v>
      </c>
      <c r="D151" s="427">
        <v>651</v>
      </c>
      <c r="E151" s="431">
        <v>1498</v>
      </c>
      <c r="F151" s="431">
        <v>1662</v>
      </c>
    </row>
    <row r="152" spans="1:6" ht="19.5" thickBot="1">
      <c r="A152" s="133" t="s">
        <v>173</v>
      </c>
      <c r="B152" s="431">
        <v>1255</v>
      </c>
      <c r="C152" s="427" t="s">
        <v>89</v>
      </c>
      <c r="D152" s="427" t="s">
        <v>89</v>
      </c>
      <c r="E152" s="431" t="s">
        <v>89</v>
      </c>
      <c r="F152" s="431">
        <v>1255</v>
      </c>
    </row>
    <row r="153" spans="1:6" ht="19.5" thickBot="1">
      <c r="A153" s="133" t="s">
        <v>174</v>
      </c>
      <c r="B153" s="433" t="s">
        <v>89</v>
      </c>
      <c r="C153" s="433" t="s">
        <v>89</v>
      </c>
      <c r="D153" s="433" t="s">
        <v>89</v>
      </c>
      <c r="E153" s="433" t="s">
        <v>89</v>
      </c>
      <c r="F153" s="433" t="s">
        <v>89</v>
      </c>
    </row>
    <row r="154" spans="1:6" ht="19.5" thickBot="1">
      <c r="A154" s="133" t="s">
        <v>175</v>
      </c>
      <c r="B154" s="431">
        <v>696</v>
      </c>
      <c r="C154" s="427">
        <v>1547</v>
      </c>
      <c r="D154" s="427">
        <v>6103</v>
      </c>
      <c r="E154" s="431">
        <v>7650</v>
      </c>
      <c r="F154" s="431">
        <v>8346</v>
      </c>
    </row>
    <row r="155" spans="1:6" ht="20.25" thickTop="1" thickBot="1">
      <c r="A155" s="423" t="s">
        <v>102</v>
      </c>
      <c r="B155" s="430">
        <v>19303</v>
      </c>
      <c r="C155" s="430">
        <v>24683</v>
      </c>
      <c r="D155" s="430">
        <v>29966</v>
      </c>
      <c r="E155" s="430">
        <v>54649</v>
      </c>
      <c r="F155" s="430">
        <v>73952</v>
      </c>
    </row>
    <row r="156" spans="1:6" ht="19.5" thickTop="1">
      <c r="A156" s="91"/>
      <c r="B156" s="91"/>
      <c r="C156" s="91"/>
      <c r="D156" s="91"/>
      <c r="E156" s="91"/>
      <c r="F156" s="91"/>
    </row>
    <row r="157" spans="1:6">
      <c r="A157" s="1189" t="s">
        <v>307</v>
      </c>
      <c r="B157" s="1189"/>
      <c r="C157" s="1189"/>
      <c r="D157" s="1189"/>
      <c r="E157" s="1189"/>
      <c r="F157" s="1189"/>
    </row>
  </sheetData>
  <mergeCells count="15">
    <mergeCell ref="A157:F157"/>
    <mergeCell ref="A3:F3"/>
    <mergeCell ref="A25:F25"/>
    <mergeCell ref="A141:F141"/>
    <mergeCell ref="A100:F100"/>
    <mergeCell ref="A77:F77"/>
    <mergeCell ref="A81:F81"/>
    <mergeCell ref="A29:F29"/>
    <mergeCell ref="A51:F51"/>
    <mergeCell ref="A55:F55"/>
    <mergeCell ref="A103:F103"/>
    <mergeCell ref="A122:F122"/>
    <mergeCell ref="A98:F98"/>
    <mergeCell ref="A119:F119"/>
    <mergeCell ref="A138:F13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30"/>
  <sheetViews>
    <sheetView workbookViewId="0">
      <selection activeCell="O28" sqref="O28"/>
    </sheetView>
  </sheetViews>
  <sheetFormatPr defaultColWidth="9.140625" defaultRowHeight="16.5"/>
  <cols>
    <col min="1" max="1" width="34" style="236" customWidth="1"/>
    <col min="2" max="2" width="15.140625" style="236" customWidth="1"/>
    <col min="3" max="3" width="13.85546875" style="236" bestFit="1" customWidth="1"/>
    <col min="4" max="4" width="14.28515625" style="236" bestFit="1" customWidth="1"/>
    <col min="5" max="5" width="13.85546875" style="236" bestFit="1" customWidth="1"/>
    <col min="6" max="6" width="14.28515625" style="236" bestFit="1" customWidth="1"/>
    <col min="7" max="7" width="13.28515625" style="236" customWidth="1"/>
    <col min="8" max="16384" width="9.140625" style="236"/>
  </cols>
  <sheetData>
    <row r="1" spans="1:7" ht="20.25">
      <c r="A1" s="235" t="s">
        <v>485</v>
      </c>
      <c r="F1" s="237"/>
    </row>
    <row r="2" spans="1:7" ht="21" thickBot="1">
      <c r="A2" s="235"/>
      <c r="F2" s="237"/>
    </row>
    <row r="3" spans="1:7" ht="26.25" customHeight="1" thickTop="1" thickBot="1">
      <c r="A3" s="1194" t="s">
        <v>545</v>
      </c>
      <c r="B3" s="1195"/>
      <c r="C3" s="1195"/>
      <c r="D3" s="1195"/>
      <c r="E3" s="1195"/>
      <c r="F3" s="1195"/>
      <c r="G3" s="1196"/>
    </row>
    <row r="4" spans="1:7" ht="21" customHeight="1" thickTop="1">
      <c r="A4" s="1197" t="s">
        <v>27</v>
      </c>
      <c r="B4" s="1199" t="s">
        <v>486</v>
      </c>
      <c r="C4" s="1200"/>
      <c r="D4" s="1199" t="s">
        <v>487</v>
      </c>
      <c r="E4" s="1200"/>
      <c r="F4" s="1203" t="s">
        <v>488</v>
      </c>
      <c r="G4" s="1204"/>
    </row>
    <row r="5" spans="1:7" ht="16.5" customHeight="1">
      <c r="A5" s="1197"/>
      <c r="B5" s="1201"/>
      <c r="C5" s="1202"/>
      <c r="D5" s="1201"/>
      <c r="E5" s="1202"/>
      <c r="F5" s="1203"/>
      <c r="G5" s="1204"/>
    </row>
    <row r="6" spans="1:7" ht="26.25" customHeight="1" thickBot="1">
      <c r="A6" s="1198"/>
      <c r="B6" s="238" t="s">
        <v>489</v>
      </c>
      <c r="C6" s="239" t="s">
        <v>490</v>
      </c>
      <c r="D6" s="238" t="s">
        <v>489</v>
      </c>
      <c r="E6" s="239" t="s">
        <v>490</v>
      </c>
      <c r="F6" s="240" t="s">
        <v>27</v>
      </c>
      <c r="G6" s="241" t="s">
        <v>104</v>
      </c>
    </row>
    <row r="7" spans="1:7" ht="20.25" thickTop="1" thickBot="1">
      <c r="A7" s="434" t="s">
        <v>491</v>
      </c>
      <c r="B7" s="435">
        <v>5914</v>
      </c>
      <c r="C7" s="436"/>
      <c r="D7" s="437">
        <v>13781</v>
      </c>
      <c r="E7" s="438"/>
      <c r="F7" s="439">
        <v>19695</v>
      </c>
      <c r="G7" s="440">
        <v>0.63</v>
      </c>
    </row>
    <row r="8" spans="1:7" ht="20.25" thickTop="1" thickBot="1">
      <c r="A8" s="441" t="s">
        <v>492</v>
      </c>
      <c r="B8" s="435">
        <v>541</v>
      </c>
      <c r="C8" s="436"/>
      <c r="D8" s="437">
        <v>45</v>
      </c>
      <c r="E8" s="438"/>
      <c r="F8" s="439">
        <v>586</v>
      </c>
      <c r="G8" s="440">
        <v>0.02</v>
      </c>
    </row>
    <row r="9" spans="1:7" ht="20.25" thickTop="1" thickBot="1">
      <c r="A9" s="441" t="s">
        <v>493</v>
      </c>
      <c r="B9" s="435">
        <v>317</v>
      </c>
      <c r="C9" s="436"/>
      <c r="D9" s="437">
        <v>5122</v>
      </c>
      <c r="E9" s="438"/>
      <c r="F9" s="439">
        <v>5439</v>
      </c>
      <c r="G9" s="440">
        <v>0.18</v>
      </c>
    </row>
    <row r="10" spans="1:7" ht="20.25" thickTop="1" thickBot="1">
      <c r="A10" s="441" t="s">
        <v>494</v>
      </c>
      <c r="B10" s="435">
        <v>46</v>
      </c>
      <c r="C10" s="436"/>
      <c r="D10" s="437">
        <v>716</v>
      </c>
      <c r="E10" s="438"/>
      <c r="F10" s="439">
        <v>762</v>
      </c>
      <c r="G10" s="440">
        <v>0.02</v>
      </c>
    </row>
    <row r="11" spans="1:7" ht="20.25" thickTop="1" thickBot="1">
      <c r="A11" s="441" t="s">
        <v>495</v>
      </c>
      <c r="B11" s="435">
        <v>153</v>
      </c>
      <c r="C11" s="436"/>
      <c r="D11" s="437">
        <v>921</v>
      </c>
      <c r="E11" s="438"/>
      <c r="F11" s="439">
        <v>1074</v>
      </c>
      <c r="G11" s="440">
        <v>0.03</v>
      </c>
    </row>
    <row r="12" spans="1:7" ht="20.25" thickTop="1" thickBot="1">
      <c r="A12" s="441" t="s">
        <v>496</v>
      </c>
      <c r="B12" s="435">
        <v>24</v>
      </c>
      <c r="C12" s="436"/>
      <c r="D12" s="437">
        <v>417</v>
      </c>
      <c r="E12" s="438"/>
      <c r="F12" s="439">
        <v>441</v>
      </c>
      <c r="G12" s="440">
        <v>0.02</v>
      </c>
    </row>
    <row r="13" spans="1:7" ht="20.25" thickTop="1" thickBot="1">
      <c r="A13" s="441" t="s">
        <v>497</v>
      </c>
      <c r="B13" s="435">
        <v>0</v>
      </c>
      <c r="C13" s="436"/>
      <c r="D13" s="437">
        <v>145</v>
      </c>
      <c r="E13" s="438"/>
      <c r="F13" s="439">
        <v>145</v>
      </c>
      <c r="G13" s="440">
        <v>0</v>
      </c>
    </row>
    <row r="14" spans="1:7" ht="20.25" thickTop="1" thickBot="1">
      <c r="A14" s="441" t="s">
        <v>498</v>
      </c>
      <c r="B14" s="435">
        <v>0</v>
      </c>
      <c r="C14" s="436"/>
      <c r="D14" s="437">
        <v>74</v>
      </c>
      <c r="E14" s="438"/>
      <c r="F14" s="439">
        <v>74</v>
      </c>
      <c r="G14" s="440">
        <v>0</v>
      </c>
    </row>
    <row r="15" spans="1:7" ht="20.25" thickTop="1" thickBot="1">
      <c r="A15" s="441" t="s">
        <v>499</v>
      </c>
      <c r="B15" s="435">
        <v>56</v>
      </c>
      <c r="C15" s="436"/>
      <c r="D15" s="437">
        <v>118</v>
      </c>
      <c r="E15" s="438"/>
      <c r="F15" s="439">
        <v>174</v>
      </c>
      <c r="G15" s="440">
        <v>0.01</v>
      </c>
    </row>
    <row r="16" spans="1:7" ht="20.25" thickTop="1" thickBot="1">
      <c r="A16" s="441" t="s">
        <v>500</v>
      </c>
      <c r="B16" s="435">
        <v>28</v>
      </c>
      <c r="C16" s="436"/>
      <c r="D16" s="437">
        <v>83</v>
      </c>
      <c r="E16" s="438"/>
      <c r="F16" s="439">
        <v>111</v>
      </c>
      <c r="G16" s="440">
        <v>0</v>
      </c>
    </row>
    <row r="17" spans="1:7" ht="20.25" thickTop="1" thickBot="1">
      <c r="A17" s="441" t="s">
        <v>501</v>
      </c>
      <c r="B17" s="435">
        <v>17</v>
      </c>
      <c r="C17" s="436"/>
      <c r="D17" s="437">
        <v>103</v>
      </c>
      <c r="E17" s="438"/>
      <c r="F17" s="439">
        <v>120</v>
      </c>
      <c r="G17" s="440">
        <v>0</v>
      </c>
    </row>
    <row r="18" spans="1:7" ht="21" thickTop="1" thickBot="1">
      <c r="A18" s="441" t="s">
        <v>508</v>
      </c>
      <c r="B18" s="435">
        <v>261</v>
      </c>
      <c r="C18" s="436"/>
      <c r="D18" s="437">
        <v>2149</v>
      </c>
      <c r="E18" s="438"/>
      <c r="F18" s="439">
        <v>2410</v>
      </c>
      <c r="G18" s="440">
        <v>0.08</v>
      </c>
    </row>
    <row r="19" spans="1:7" ht="20.25" thickTop="1" thickBot="1">
      <c r="A19" s="441" t="s">
        <v>502</v>
      </c>
      <c r="B19" s="435">
        <v>40</v>
      </c>
      <c r="C19" s="436"/>
      <c r="D19" s="437">
        <v>217</v>
      </c>
      <c r="E19" s="438"/>
      <c r="F19" s="439">
        <v>257</v>
      </c>
      <c r="G19" s="440">
        <v>0.01</v>
      </c>
    </row>
    <row r="20" spans="1:7" ht="20.25" thickTop="1" thickBot="1">
      <c r="A20" s="441"/>
      <c r="B20" s="442"/>
      <c r="C20" s="443"/>
      <c r="D20" s="444"/>
      <c r="E20" s="445"/>
      <c r="F20" s="446"/>
      <c r="G20" s="440"/>
    </row>
    <row r="21" spans="1:7" ht="21" customHeight="1" thickTop="1" thickBot="1">
      <c r="A21" s="447" t="s">
        <v>503</v>
      </c>
      <c r="B21" s="242">
        <v>7397</v>
      </c>
      <c r="C21" s="448"/>
      <c r="D21" s="243">
        <v>23891</v>
      </c>
      <c r="E21" s="449"/>
      <c r="F21" s="243">
        <v>31288</v>
      </c>
      <c r="G21" s="244">
        <v>0.99961748913321402</v>
      </c>
    </row>
    <row r="22" spans="1:7" ht="25.5" customHeight="1" thickTop="1" thickBot="1">
      <c r="A22" s="447" t="s">
        <v>504</v>
      </c>
      <c r="B22" s="450">
        <v>17</v>
      </c>
      <c r="C22" s="451"/>
      <c r="D22" s="452">
        <v>327</v>
      </c>
      <c r="E22" s="453"/>
      <c r="F22" s="454">
        <v>344</v>
      </c>
      <c r="G22" s="245"/>
    </row>
    <row r="23" spans="1:7" ht="19.5" thickTop="1">
      <c r="A23" s="246"/>
      <c r="B23" s="246"/>
      <c r="C23" s="246"/>
      <c r="D23" s="246"/>
      <c r="E23" s="246"/>
      <c r="F23" s="246"/>
      <c r="G23" s="246"/>
    </row>
    <row r="24" spans="1:7">
      <c r="A24" s="247" t="s">
        <v>19</v>
      </c>
    </row>
    <row r="25" spans="1:7">
      <c r="A25" s="1193" t="s">
        <v>768</v>
      </c>
      <c r="B25" s="1193"/>
      <c r="C25" s="1193"/>
      <c r="D25" s="1193"/>
      <c r="E25" s="1193"/>
      <c r="F25" s="1193"/>
      <c r="G25" s="1193"/>
    </row>
    <row r="26" spans="1:7">
      <c r="A26" s="1193" t="s">
        <v>769</v>
      </c>
      <c r="B26" s="1193"/>
      <c r="C26" s="1193"/>
      <c r="D26" s="1193"/>
      <c r="E26" s="1193"/>
      <c r="F26" s="1193"/>
      <c r="G26" s="1193"/>
    </row>
    <row r="27" spans="1:7">
      <c r="A27" s="248"/>
    </row>
    <row r="28" spans="1:7">
      <c r="A28" s="249"/>
    </row>
    <row r="30" spans="1:7">
      <c r="B30" s="250"/>
      <c r="F30" s="251"/>
    </row>
  </sheetData>
  <mergeCells count="7">
    <mergeCell ref="A26:G26"/>
    <mergeCell ref="A3:G3"/>
    <mergeCell ref="A4:A6"/>
    <mergeCell ref="B4:C5"/>
    <mergeCell ref="D4:E5"/>
    <mergeCell ref="F4:G5"/>
    <mergeCell ref="A25:G2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1"/>
  <sheetViews>
    <sheetView workbookViewId="0">
      <selection activeCell="G11" sqref="G11"/>
    </sheetView>
  </sheetViews>
  <sheetFormatPr defaultColWidth="9.140625" defaultRowHeight="16.5"/>
  <cols>
    <col min="1" max="1" width="33.140625" style="2" customWidth="1"/>
    <col min="2" max="3" width="24.42578125" style="2" customWidth="1"/>
    <col min="4" max="16384" width="9.140625" style="2"/>
  </cols>
  <sheetData>
    <row r="1" spans="1:3" ht="15.75" customHeight="1">
      <c r="A1" s="23" t="s">
        <v>235</v>
      </c>
    </row>
    <row r="2" spans="1:3" ht="15.75" customHeight="1">
      <c r="A2" s="23"/>
    </row>
    <row r="3" spans="1:3" s="132" customFormat="1" ht="21" customHeight="1">
      <c r="A3" s="1205" t="s">
        <v>612</v>
      </c>
      <c r="B3" s="1206"/>
      <c r="C3" s="1206"/>
    </row>
    <row r="4" spans="1:3" s="132" customFormat="1" ht="39" customHeight="1">
      <c r="A4" s="1207" t="s">
        <v>407</v>
      </c>
      <c r="B4" s="1209" t="s">
        <v>312</v>
      </c>
      <c r="C4" s="1209"/>
    </row>
    <row r="5" spans="1:3" s="132" customFormat="1" ht="19.5" customHeight="1" thickBot="1">
      <c r="A5" s="1208"/>
      <c r="B5" s="141" t="s">
        <v>27</v>
      </c>
      <c r="C5" s="141" t="s">
        <v>104</v>
      </c>
    </row>
    <row r="6" spans="1:3" s="132" customFormat="1" ht="19.5" thickBot="1">
      <c r="A6" s="133" t="s">
        <v>124</v>
      </c>
      <c r="B6" s="455">
        <v>4627</v>
      </c>
      <c r="C6" s="456">
        <v>0.14000000000000001</v>
      </c>
    </row>
    <row r="7" spans="1:3" s="132" customFormat="1" ht="19.5" thickBot="1">
      <c r="A7" s="133" t="s">
        <v>125</v>
      </c>
      <c r="B7" s="455">
        <v>11497</v>
      </c>
      <c r="C7" s="456">
        <v>0.34</v>
      </c>
    </row>
    <row r="8" spans="1:3" s="132" customFormat="1" ht="19.5" thickBot="1">
      <c r="A8" s="133" t="s">
        <v>49</v>
      </c>
      <c r="B8" s="455">
        <v>11234</v>
      </c>
      <c r="C8" s="456">
        <v>0.33</v>
      </c>
    </row>
    <row r="9" spans="1:3" s="132" customFormat="1" ht="19.5" thickBot="1">
      <c r="A9" s="133" t="s">
        <v>126</v>
      </c>
      <c r="B9" s="455">
        <v>6300</v>
      </c>
      <c r="C9" s="456">
        <v>0.18</v>
      </c>
    </row>
    <row r="10" spans="1:3" s="132" customFormat="1" ht="19.5" thickBot="1">
      <c r="A10" s="133" t="s">
        <v>364</v>
      </c>
      <c r="B10" s="455">
        <v>380</v>
      </c>
      <c r="C10" s="456">
        <v>0.01</v>
      </c>
    </row>
    <row r="11" spans="1:3" s="132" customFormat="1" ht="19.5" thickBot="1">
      <c r="A11" s="621" t="s">
        <v>574</v>
      </c>
      <c r="B11" s="455">
        <v>67</v>
      </c>
      <c r="C11" s="456" t="s">
        <v>89</v>
      </c>
    </row>
    <row r="12" spans="1:3" s="132" customFormat="1" ht="20.25" thickTop="1" thickBot="1">
      <c r="A12" s="459" t="s">
        <v>102</v>
      </c>
      <c r="B12" s="460">
        <v>34105</v>
      </c>
      <c r="C12" s="461">
        <v>1</v>
      </c>
    </row>
    <row r="13" spans="1:3" s="132" customFormat="1" ht="19.5" thickTop="1">
      <c r="A13" s="91"/>
      <c r="B13" s="91"/>
      <c r="C13" s="91"/>
    </row>
    <row r="14" spans="1:3" s="132" customFormat="1">
      <c r="A14" s="137"/>
      <c r="B14" s="136"/>
      <c r="C14" s="136"/>
    </row>
    <row r="15" spans="1:3" ht="15.75" customHeight="1">
      <c r="A15" s="233"/>
      <c r="B15" s="140"/>
    </row>
    <row r="16" spans="1:3" s="132" customFormat="1" ht="21" customHeight="1">
      <c r="A16" s="1210" t="s">
        <v>547</v>
      </c>
      <c r="B16" s="1211"/>
      <c r="C16" s="1211"/>
    </row>
    <row r="17" spans="1:3" s="132" customFormat="1" ht="39" customHeight="1">
      <c r="A17" s="1207" t="s">
        <v>407</v>
      </c>
      <c r="B17" s="1209" t="s">
        <v>312</v>
      </c>
      <c r="C17" s="1209"/>
    </row>
    <row r="18" spans="1:3" s="132" customFormat="1" ht="19.5" customHeight="1" thickBot="1">
      <c r="A18" s="1208"/>
      <c r="B18" s="141" t="s">
        <v>27</v>
      </c>
      <c r="C18" s="141" t="s">
        <v>104</v>
      </c>
    </row>
    <row r="19" spans="1:3" s="132" customFormat="1" ht="19.5" thickBot="1">
      <c r="A19" s="133" t="s">
        <v>124</v>
      </c>
      <c r="B19" s="455">
        <v>4363</v>
      </c>
      <c r="C19" s="456">
        <v>0.14000000000000001</v>
      </c>
    </row>
    <row r="20" spans="1:3" s="132" customFormat="1" ht="19.5" thickBot="1">
      <c r="A20" s="133" t="s">
        <v>125</v>
      </c>
      <c r="B20" s="455">
        <v>9999</v>
      </c>
      <c r="C20" s="456">
        <v>0.32</v>
      </c>
    </row>
    <row r="21" spans="1:3" s="132" customFormat="1" ht="19.5" thickBot="1">
      <c r="A21" s="133" t="s">
        <v>49</v>
      </c>
      <c r="B21" s="455">
        <v>10471</v>
      </c>
      <c r="C21" s="456">
        <v>0.33</v>
      </c>
    </row>
    <row r="22" spans="1:3" s="132" customFormat="1" ht="19.5" thickBot="1">
      <c r="A22" s="133" t="s">
        <v>126</v>
      </c>
      <c r="B22" s="455">
        <v>5939</v>
      </c>
      <c r="C22" s="456">
        <v>0.19</v>
      </c>
    </row>
    <row r="23" spans="1:3" s="132" customFormat="1" ht="19.5" thickBot="1">
      <c r="A23" s="133" t="s">
        <v>364</v>
      </c>
      <c r="B23" s="455">
        <v>405</v>
      </c>
      <c r="C23" s="456">
        <v>0.01</v>
      </c>
    </row>
    <row r="24" spans="1:3" s="132" customFormat="1" ht="19.5" thickBot="1">
      <c r="A24" s="621" t="s">
        <v>574</v>
      </c>
      <c r="B24" s="455">
        <v>111</v>
      </c>
      <c r="C24" s="456">
        <v>0.01</v>
      </c>
    </row>
    <row r="25" spans="1:3" s="132" customFormat="1" ht="20.25" thickTop="1" thickBot="1">
      <c r="A25" s="459" t="s">
        <v>102</v>
      </c>
      <c r="B25" s="460">
        <v>31288</v>
      </c>
      <c r="C25" s="461">
        <v>1</v>
      </c>
    </row>
    <row r="26" spans="1:3" s="132" customFormat="1" ht="19.5" thickTop="1">
      <c r="A26" s="91"/>
      <c r="B26" s="91"/>
      <c r="C26" s="91"/>
    </row>
    <row r="27" spans="1:3" s="132" customFormat="1">
      <c r="A27" s="137"/>
      <c r="B27" s="136"/>
      <c r="C27" s="136"/>
    </row>
    <row r="28" spans="1:3" ht="15.75" customHeight="1">
      <c r="A28" s="233"/>
      <c r="B28" s="140"/>
    </row>
    <row r="29" spans="1:3" s="132" customFormat="1" ht="21" customHeight="1">
      <c r="A29" s="1210" t="s">
        <v>425</v>
      </c>
      <c r="B29" s="1211"/>
      <c r="C29" s="1211"/>
    </row>
    <row r="30" spans="1:3" s="132" customFormat="1" ht="39" customHeight="1">
      <c r="A30" s="1207" t="s">
        <v>407</v>
      </c>
      <c r="B30" s="1209" t="s">
        <v>312</v>
      </c>
      <c r="C30" s="1209"/>
    </row>
    <row r="31" spans="1:3" s="132" customFormat="1" ht="19.5" customHeight="1" thickBot="1">
      <c r="A31" s="1208"/>
      <c r="B31" s="141" t="s">
        <v>27</v>
      </c>
      <c r="C31" s="141" t="s">
        <v>104</v>
      </c>
    </row>
    <row r="32" spans="1:3" s="132" customFormat="1" ht="19.5" thickBot="1">
      <c r="A32" s="133" t="s">
        <v>124</v>
      </c>
      <c r="B32" s="455">
        <v>4795</v>
      </c>
      <c r="C32" s="456">
        <v>0.12</v>
      </c>
    </row>
    <row r="33" spans="1:3" s="132" customFormat="1" ht="19.5" thickBot="1">
      <c r="A33" s="133" t="s">
        <v>125</v>
      </c>
      <c r="B33" s="462">
        <v>14497</v>
      </c>
      <c r="C33" s="352">
        <v>0.36</v>
      </c>
    </row>
    <row r="34" spans="1:3" s="132" customFormat="1" ht="19.5" thickBot="1">
      <c r="A34" s="133" t="s">
        <v>49</v>
      </c>
      <c r="B34" s="462">
        <v>13229</v>
      </c>
      <c r="C34" s="352">
        <v>0.33</v>
      </c>
    </row>
    <row r="35" spans="1:3" s="132" customFormat="1" ht="19.5" thickBot="1">
      <c r="A35" s="133" t="s">
        <v>126</v>
      </c>
      <c r="B35" s="462">
        <v>6852</v>
      </c>
      <c r="C35" s="463">
        <v>0.17</v>
      </c>
    </row>
    <row r="36" spans="1:3" s="132" customFormat="1" ht="19.5" thickBot="1">
      <c r="A36" s="133" t="s">
        <v>392</v>
      </c>
      <c r="B36" s="457">
        <v>685</v>
      </c>
      <c r="C36" s="458">
        <v>0.02</v>
      </c>
    </row>
    <row r="37" spans="1:3" s="132" customFormat="1" ht="20.25" thickTop="1" thickBot="1">
      <c r="A37" s="459" t="s">
        <v>102</v>
      </c>
      <c r="B37" s="460">
        <v>40058</v>
      </c>
      <c r="C37" s="461">
        <v>1</v>
      </c>
    </row>
    <row r="38" spans="1:3" s="132" customFormat="1" ht="19.5" thickTop="1">
      <c r="A38" s="91"/>
      <c r="B38" s="91"/>
      <c r="C38" s="91"/>
    </row>
    <row r="39" spans="1:3" s="132" customFormat="1">
      <c r="A39" s="1189" t="s">
        <v>509</v>
      </c>
      <c r="B39" s="1189"/>
      <c r="C39" s="1189"/>
    </row>
    <row r="40" spans="1:3" s="132" customFormat="1">
      <c r="A40" s="137"/>
      <c r="B40" s="136"/>
      <c r="C40" s="136"/>
    </row>
    <row r="41" spans="1:3" s="132" customFormat="1" ht="21" customHeight="1">
      <c r="A41" s="1210" t="s">
        <v>408</v>
      </c>
      <c r="B41" s="1211"/>
      <c r="C41" s="1211"/>
    </row>
    <row r="42" spans="1:3" s="132" customFormat="1" ht="39" customHeight="1">
      <c r="A42" s="1207" t="s">
        <v>407</v>
      </c>
      <c r="B42" s="1209" t="s">
        <v>312</v>
      </c>
      <c r="C42" s="1209"/>
    </row>
    <row r="43" spans="1:3" s="132" customFormat="1" ht="19.5" customHeight="1" thickBot="1">
      <c r="A43" s="1208"/>
      <c r="B43" s="142" t="s">
        <v>27</v>
      </c>
      <c r="C43" s="142" t="s">
        <v>104</v>
      </c>
    </row>
    <row r="44" spans="1:3" s="132" customFormat="1" ht="19.5" thickBot="1">
      <c r="A44" s="133" t="s">
        <v>124</v>
      </c>
      <c r="B44" s="455">
        <v>4959</v>
      </c>
      <c r="C44" s="456">
        <v>0.12</v>
      </c>
    </row>
    <row r="45" spans="1:3" s="132" customFormat="1" ht="19.5" thickBot="1">
      <c r="A45" s="133" t="s">
        <v>125</v>
      </c>
      <c r="B45" s="462">
        <v>12438</v>
      </c>
      <c r="C45" s="352">
        <v>0.31</v>
      </c>
    </row>
    <row r="46" spans="1:3" s="132" customFormat="1" ht="19.5" thickBot="1">
      <c r="A46" s="133" t="s">
        <v>49</v>
      </c>
      <c r="B46" s="462">
        <v>14507</v>
      </c>
      <c r="C46" s="352">
        <v>0.37</v>
      </c>
    </row>
    <row r="47" spans="1:3" s="132" customFormat="1" ht="19.5" thickBot="1">
      <c r="A47" s="133" t="s">
        <v>126</v>
      </c>
      <c r="B47" s="462">
        <v>7346</v>
      </c>
      <c r="C47" s="463">
        <v>0.19</v>
      </c>
    </row>
    <row r="48" spans="1:3" s="132" customFormat="1" ht="19.5" thickBot="1">
      <c r="A48" s="133" t="s">
        <v>392</v>
      </c>
      <c r="B48" s="457">
        <v>526</v>
      </c>
      <c r="C48" s="458">
        <v>0.01</v>
      </c>
    </row>
    <row r="49" spans="1:3" s="132" customFormat="1" ht="20.25" thickTop="1" thickBot="1">
      <c r="A49" s="459" t="s">
        <v>102</v>
      </c>
      <c r="B49" s="460">
        <v>39776</v>
      </c>
      <c r="C49" s="461">
        <v>1</v>
      </c>
    </row>
    <row r="50" spans="1:3" s="132" customFormat="1" ht="19.5" thickTop="1">
      <c r="A50" s="91"/>
      <c r="B50" s="91"/>
      <c r="C50" s="91"/>
    </row>
    <row r="51" spans="1:3" s="132" customFormat="1">
      <c r="A51" s="1189" t="s">
        <v>437</v>
      </c>
      <c r="B51" s="1189"/>
      <c r="C51" s="1189"/>
    </row>
  </sheetData>
  <mergeCells count="14">
    <mergeCell ref="A51:C51"/>
    <mergeCell ref="A30:A31"/>
    <mergeCell ref="B30:C30"/>
    <mergeCell ref="A29:C29"/>
    <mergeCell ref="A39:C39"/>
    <mergeCell ref="A41:C41"/>
    <mergeCell ref="A42:A43"/>
    <mergeCell ref="B42:C42"/>
    <mergeCell ref="A3:C3"/>
    <mergeCell ref="A4:A5"/>
    <mergeCell ref="B4:C4"/>
    <mergeCell ref="A16:C16"/>
    <mergeCell ref="A17:A18"/>
    <mergeCell ref="B17:C1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108"/>
  <sheetViews>
    <sheetView zoomScaleNormal="100" workbookViewId="0">
      <selection activeCell="G8" sqref="G8"/>
    </sheetView>
  </sheetViews>
  <sheetFormatPr defaultColWidth="9.140625" defaultRowHeight="16.5"/>
  <cols>
    <col min="1" max="1" width="55.5703125" style="2" bestFit="1" customWidth="1"/>
    <col min="2" max="7" width="14.28515625" style="2" customWidth="1"/>
    <col min="8" max="8" width="6.28515625" style="2" customWidth="1"/>
    <col min="9" max="9" width="14.28515625" style="2" customWidth="1"/>
    <col min="10" max="16384" width="9.140625" style="2"/>
  </cols>
  <sheetData>
    <row r="1" spans="1:9" ht="20.25">
      <c r="A1" s="1" t="s">
        <v>139</v>
      </c>
      <c r="E1" s="72"/>
    </row>
    <row r="2" spans="1:9" ht="21" thickBot="1">
      <c r="A2" s="1"/>
      <c r="E2" s="72"/>
    </row>
    <row r="3" spans="1:9" ht="41.25" customHeight="1" thickTop="1" thickBot="1">
      <c r="A3" s="729" t="s">
        <v>613</v>
      </c>
      <c r="B3" s="746" t="s">
        <v>124</v>
      </c>
      <c r="C3" s="746" t="s">
        <v>125</v>
      </c>
      <c r="D3" s="746" t="s">
        <v>49</v>
      </c>
      <c r="E3" s="746" t="s">
        <v>126</v>
      </c>
      <c r="F3" s="746" t="s">
        <v>127</v>
      </c>
      <c r="G3" s="746" t="s">
        <v>102</v>
      </c>
      <c r="I3" s="746" t="s">
        <v>104</v>
      </c>
    </row>
    <row r="4" spans="1:9" ht="21" customHeight="1" thickTop="1" thickBot="1">
      <c r="A4" s="749" t="s">
        <v>141</v>
      </c>
      <c r="B4" s="217">
        <v>0</v>
      </c>
      <c r="C4" s="217">
        <v>422</v>
      </c>
      <c r="D4" s="217">
        <v>210</v>
      </c>
      <c r="E4" s="217">
        <v>660</v>
      </c>
      <c r="F4" s="217">
        <v>15</v>
      </c>
      <c r="G4" s="143">
        <v>1307</v>
      </c>
      <c r="H4" s="91"/>
      <c r="I4" s="214">
        <v>0.04</v>
      </c>
    </row>
    <row r="5" spans="1:9" ht="21" customHeight="1" thickBot="1">
      <c r="A5" s="750" t="s">
        <v>142</v>
      </c>
      <c r="B5" s="641">
        <v>0</v>
      </c>
      <c r="C5" s="641">
        <v>310</v>
      </c>
      <c r="D5" s="641">
        <v>318</v>
      </c>
      <c r="E5" s="641">
        <v>113</v>
      </c>
      <c r="F5" s="641">
        <v>18</v>
      </c>
      <c r="G5" s="145">
        <v>759</v>
      </c>
      <c r="H5" s="91"/>
      <c r="I5" s="146">
        <v>0.02</v>
      </c>
    </row>
    <row r="6" spans="1:9" ht="21" customHeight="1" thickBot="1">
      <c r="A6" s="750" t="s">
        <v>128</v>
      </c>
      <c r="B6" s="641">
        <v>181</v>
      </c>
      <c r="C6" s="641">
        <v>293</v>
      </c>
      <c r="D6" s="641">
        <v>705</v>
      </c>
      <c r="E6" s="641">
        <v>583</v>
      </c>
      <c r="F6" s="641">
        <v>1</v>
      </c>
      <c r="G6" s="145">
        <v>1763</v>
      </c>
      <c r="H6" s="91"/>
      <c r="I6" s="146">
        <v>0.05</v>
      </c>
    </row>
    <row r="7" spans="1:9" ht="21" customHeight="1" thickBot="1">
      <c r="A7" s="750" t="s">
        <v>129</v>
      </c>
      <c r="B7" s="641">
        <v>239</v>
      </c>
      <c r="C7" s="641">
        <v>303</v>
      </c>
      <c r="D7" s="641">
        <v>795</v>
      </c>
      <c r="E7" s="641">
        <v>218</v>
      </c>
      <c r="F7" s="641">
        <v>0</v>
      </c>
      <c r="G7" s="145">
        <v>1555</v>
      </c>
      <c r="H7" s="91"/>
      <c r="I7" s="146">
        <v>0.04</v>
      </c>
    </row>
    <row r="8" spans="1:9" ht="21" customHeight="1" thickBot="1">
      <c r="A8" s="750" t="s">
        <v>130</v>
      </c>
      <c r="B8" s="641">
        <v>455</v>
      </c>
      <c r="C8" s="641">
        <v>522</v>
      </c>
      <c r="D8" s="641">
        <v>2952</v>
      </c>
      <c r="E8" s="641">
        <v>385</v>
      </c>
      <c r="F8" s="641">
        <v>58</v>
      </c>
      <c r="G8" s="145">
        <v>4372</v>
      </c>
      <c r="H8" s="91"/>
      <c r="I8" s="146">
        <v>0.13</v>
      </c>
    </row>
    <row r="9" spans="1:9" ht="21" customHeight="1" thickBot="1">
      <c r="A9" s="750" t="s">
        <v>131</v>
      </c>
      <c r="B9" s="641">
        <v>126</v>
      </c>
      <c r="C9" s="641">
        <v>564</v>
      </c>
      <c r="D9" s="641">
        <v>135</v>
      </c>
      <c r="E9" s="641">
        <v>76</v>
      </c>
      <c r="F9" s="641">
        <v>14</v>
      </c>
      <c r="G9" s="145">
        <v>915</v>
      </c>
      <c r="H9" s="91"/>
      <c r="I9" s="146">
        <v>0.03</v>
      </c>
    </row>
    <row r="10" spans="1:9" ht="21" customHeight="1" thickBot="1">
      <c r="A10" s="750" t="s">
        <v>132</v>
      </c>
      <c r="B10" s="641">
        <v>0</v>
      </c>
      <c r="C10" s="641">
        <v>228</v>
      </c>
      <c r="D10" s="641">
        <v>959</v>
      </c>
      <c r="E10" s="641">
        <v>1485</v>
      </c>
      <c r="F10" s="641">
        <v>9</v>
      </c>
      <c r="G10" s="145">
        <v>2681</v>
      </c>
      <c r="H10" s="91"/>
      <c r="I10" s="146">
        <v>0.08</v>
      </c>
    </row>
    <row r="11" spans="1:9" ht="21" customHeight="1" thickBot="1">
      <c r="A11" s="750" t="s">
        <v>138</v>
      </c>
      <c r="B11" s="641">
        <v>1274</v>
      </c>
      <c r="C11" s="641">
        <v>6690</v>
      </c>
      <c r="D11" s="641">
        <v>548</v>
      </c>
      <c r="E11" s="641">
        <v>115</v>
      </c>
      <c r="F11" s="641">
        <v>0</v>
      </c>
      <c r="G11" s="145">
        <v>8627</v>
      </c>
      <c r="H11" s="91"/>
      <c r="I11" s="146">
        <v>0.25</v>
      </c>
    </row>
    <row r="12" spans="1:9" ht="21" customHeight="1" thickBot="1">
      <c r="A12" s="750" t="s">
        <v>143</v>
      </c>
      <c r="B12" s="641">
        <v>22</v>
      </c>
      <c r="C12" s="641">
        <v>548</v>
      </c>
      <c r="D12" s="641">
        <v>2936</v>
      </c>
      <c r="E12" s="641">
        <v>929</v>
      </c>
      <c r="F12" s="641">
        <v>84</v>
      </c>
      <c r="G12" s="145">
        <v>4519</v>
      </c>
      <c r="H12" s="91"/>
      <c r="I12" s="146">
        <v>0.13</v>
      </c>
    </row>
    <row r="13" spans="1:9" ht="21" customHeight="1" thickBot="1">
      <c r="A13" s="750" t="s">
        <v>133</v>
      </c>
      <c r="B13" s="641">
        <v>20</v>
      </c>
      <c r="C13" s="641">
        <v>256</v>
      </c>
      <c r="D13" s="641">
        <v>182</v>
      </c>
      <c r="E13" s="641">
        <v>162</v>
      </c>
      <c r="F13" s="641">
        <v>77</v>
      </c>
      <c r="G13" s="145">
        <v>697</v>
      </c>
      <c r="H13" s="91"/>
      <c r="I13" s="146">
        <v>0.02</v>
      </c>
    </row>
    <row r="14" spans="1:9" ht="21" customHeight="1" thickBot="1">
      <c r="A14" s="750" t="s">
        <v>134</v>
      </c>
      <c r="B14" s="641">
        <v>0</v>
      </c>
      <c r="C14" s="641">
        <v>253</v>
      </c>
      <c r="D14" s="641">
        <v>314</v>
      </c>
      <c r="E14" s="641">
        <v>66</v>
      </c>
      <c r="F14" s="641">
        <v>0</v>
      </c>
      <c r="G14" s="145">
        <v>633</v>
      </c>
      <c r="H14" s="91"/>
      <c r="I14" s="146">
        <v>0.02</v>
      </c>
    </row>
    <row r="15" spans="1:9" ht="21" customHeight="1" thickBot="1">
      <c r="A15" s="750" t="s">
        <v>136</v>
      </c>
      <c r="B15" s="641">
        <v>0</v>
      </c>
      <c r="C15" s="641">
        <v>100</v>
      </c>
      <c r="D15" s="641">
        <v>81</v>
      </c>
      <c r="E15" s="641">
        <v>1288</v>
      </c>
      <c r="F15" s="641">
        <v>171</v>
      </c>
      <c r="G15" s="145">
        <v>1640</v>
      </c>
      <c r="H15" s="91"/>
      <c r="I15" s="146">
        <v>0.05</v>
      </c>
    </row>
    <row r="16" spans="1:9" ht="21" customHeight="1" thickBot="1">
      <c r="A16" s="751" t="s">
        <v>438</v>
      </c>
      <c r="B16" s="641">
        <v>2274</v>
      </c>
      <c r="C16" s="641">
        <v>882</v>
      </c>
      <c r="D16" s="641">
        <v>857</v>
      </c>
      <c r="E16" s="641">
        <v>86</v>
      </c>
      <c r="F16" s="641">
        <v>0</v>
      </c>
      <c r="G16" s="145">
        <v>4099</v>
      </c>
      <c r="H16" s="91"/>
      <c r="I16" s="146">
        <v>0.12</v>
      </c>
    </row>
    <row r="17" spans="1:9" ht="21" customHeight="1" thickBot="1">
      <c r="A17" s="752" t="s">
        <v>454</v>
      </c>
      <c r="B17" s="219">
        <v>36</v>
      </c>
      <c r="C17" s="219">
        <v>126</v>
      </c>
      <c r="D17" s="219">
        <v>242</v>
      </c>
      <c r="E17" s="219">
        <v>134</v>
      </c>
      <c r="F17" s="219">
        <v>0</v>
      </c>
      <c r="G17" s="147">
        <v>538</v>
      </c>
      <c r="H17" s="91"/>
      <c r="I17" s="148">
        <v>0.02</v>
      </c>
    </row>
    <row r="18" spans="1:9" ht="21" customHeight="1" thickTop="1" thickBot="1">
      <c r="A18" s="753" t="s">
        <v>102</v>
      </c>
      <c r="B18" s="149">
        <v>4627</v>
      </c>
      <c r="C18" s="149">
        <v>11497</v>
      </c>
      <c r="D18" s="149">
        <v>11234</v>
      </c>
      <c r="E18" s="149">
        <v>6300</v>
      </c>
      <c r="F18" s="149">
        <v>447</v>
      </c>
      <c r="G18" s="149">
        <v>34105</v>
      </c>
      <c r="H18" s="91"/>
      <c r="I18" s="150">
        <v>1.0000000000000002</v>
      </c>
    </row>
    <row r="19" spans="1:9" ht="21" customHeight="1" thickTop="1" thickBot="1">
      <c r="A19" s="754" t="s">
        <v>137</v>
      </c>
      <c r="B19" s="151">
        <v>0.14000000000000001</v>
      </c>
      <c r="C19" s="151">
        <v>0.34</v>
      </c>
      <c r="D19" s="151">
        <v>0.33</v>
      </c>
      <c r="E19" s="151">
        <v>0.18</v>
      </c>
      <c r="F19" s="151">
        <v>0.01</v>
      </c>
      <c r="G19" s="152">
        <v>1</v>
      </c>
      <c r="H19" s="91"/>
      <c r="I19" s="91"/>
    </row>
    <row r="20" spans="1:9" ht="19.5" thickTop="1">
      <c r="A20" s="153"/>
      <c r="B20" s="700"/>
      <c r="C20" s="700"/>
      <c r="D20" s="700"/>
      <c r="E20" s="700"/>
      <c r="F20" s="700"/>
      <c r="G20" s="691"/>
      <c r="H20" s="18"/>
    </row>
    <row r="21" spans="1:9" ht="18.75">
      <c r="A21" s="154" t="s">
        <v>614</v>
      </c>
      <c r="B21" s="220"/>
      <c r="C21" s="220"/>
      <c r="D21" s="220"/>
      <c r="E21" s="220"/>
      <c r="F21" s="220"/>
      <c r="G21" s="220"/>
      <c r="H21" s="18"/>
    </row>
    <row r="22" spans="1:9" ht="20.25" customHeight="1">
      <c r="A22" s="1012" t="s">
        <v>770</v>
      </c>
      <c r="B22" s="1012"/>
      <c r="C22" s="1012"/>
      <c r="D22" s="1012"/>
      <c r="E22" s="1012"/>
      <c r="F22" s="1012"/>
      <c r="G22" s="1012"/>
      <c r="H22" s="1012"/>
      <c r="I22" s="1012"/>
    </row>
    <row r="23" spans="1:9">
      <c r="A23" s="747"/>
      <c r="B23" s="747"/>
      <c r="C23" s="747"/>
      <c r="D23" s="747"/>
      <c r="E23" s="747"/>
      <c r="F23" s="747"/>
      <c r="G23" s="747"/>
      <c r="H23" s="747"/>
      <c r="I23" s="747"/>
    </row>
    <row r="24" spans="1:9" ht="31.5" customHeight="1" thickBot="1">
      <c r="A24" s="663"/>
      <c r="B24" s="663"/>
      <c r="C24" s="663"/>
      <c r="D24" s="663"/>
      <c r="E24" s="663"/>
      <c r="F24" s="663"/>
      <c r="G24" s="663"/>
      <c r="H24" s="663"/>
      <c r="I24" s="663"/>
    </row>
    <row r="25" spans="1:9" ht="41.25" customHeight="1" thickTop="1" thickBot="1">
      <c r="A25" s="755" t="s">
        <v>558</v>
      </c>
      <c r="B25" s="179" t="s">
        <v>124</v>
      </c>
      <c r="C25" s="179" t="s">
        <v>125</v>
      </c>
      <c r="D25" s="179" t="s">
        <v>49</v>
      </c>
      <c r="E25" s="179" t="s">
        <v>126</v>
      </c>
      <c r="F25" s="179" t="s">
        <v>127</v>
      </c>
      <c r="G25" s="179" t="s">
        <v>102</v>
      </c>
      <c r="I25" s="179" t="s">
        <v>104</v>
      </c>
    </row>
    <row r="26" spans="1:9" ht="21" customHeight="1" thickTop="1" thickBot="1">
      <c r="A26" s="749" t="s">
        <v>141</v>
      </c>
      <c r="B26" s="217">
        <v>0</v>
      </c>
      <c r="C26" s="217">
        <v>395</v>
      </c>
      <c r="D26" s="217">
        <v>252</v>
      </c>
      <c r="E26" s="217">
        <v>643</v>
      </c>
      <c r="F26" s="217">
        <v>11</v>
      </c>
      <c r="G26" s="143">
        <v>1301</v>
      </c>
      <c r="H26" s="91"/>
      <c r="I26" s="214">
        <v>0.04</v>
      </c>
    </row>
    <row r="27" spans="1:9" ht="21" customHeight="1" thickBot="1">
      <c r="A27" s="750" t="s">
        <v>142</v>
      </c>
      <c r="B27" s="641">
        <v>0</v>
      </c>
      <c r="C27" s="641">
        <v>311</v>
      </c>
      <c r="D27" s="641">
        <v>314</v>
      </c>
      <c r="E27" s="641">
        <v>111</v>
      </c>
      <c r="F27" s="641">
        <v>67</v>
      </c>
      <c r="G27" s="145">
        <v>803</v>
      </c>
      <c r="H27" s="91"/>
      <c r="I27" s="146">
        <v>0.03</v>
      </c>
    </row>
    <row r="28" spans="1:9" ht="21" customHeight="1" thickBot="1">
      <c r="A28" s="750" t="s">
        <v>128</v>
      </c>
      <c r="B28" s="641">
        <v>186</v>
      </c>
      <c r="C28" s="641">
        <v>288</v>
      </c>
      <c r="D28" s="641">
        <v>517</v>
      </c>
      <c r="E28" s="641">
        <v>551</v>
      </c>
      <c r="F28" s="641">
        <v>0</v>
      </c>
      <c r="G28" s="145">
        <v>1542</v>
      </c>
      <c r="H28" s="91"/>
      <c r="I28" s="146">
        <v>0.04</v>
      </c>
    </row>
    <row r="29" spans="1:9" ht="21" customHeight="1" thickBot="1">
      <c r="A29" s="750" t="s">
        <v>129</v>
      </c>
      <c r="B29" s="641">
        <v>246</v>
      </c>
      <c r="C29" s="641">
        <v>328</v>
      </c>
      <c r="D29" s="641">
        <v>802</v>
      </c>
      <c r="E29" s="641">
        <v>231</v>
      </c>
      <c r="F29" s="641">
        <v>0</v>
      </c>
      <c r="G29" s="145">
        <v>1607</v>
      </c>
      <c r="H29" s="91"/>
      <c r="I29" s="146">
        <v>0.05</v>
      </c>
    </row>
    <row r="30" spans="1:9" ht="21" customHeight="1" thickBot="1">
      <c r="A30" s="750" t="s">
        <v>130</v>
      </c>
      <c r="B30" s="641">
        <v>526</v>
      </c>
      <c r="C30" s="641">
        <v>464</v>
      </c>
      <c r="D30" s="641">
        <v>2919</v>
      </c>
      <c r="E30" s="641">
        <v>344</v>
      </c>
      <c r="F30" s="641">
        <v>39</v>
      </c>
      <c r="G30" s="145">
        <v>4292</v>
      </c>
      <c r="H30" s="91"/>
      <c r="I30" s="146">
        <v>0.14000000000000001</v>
      </c>
    </row>
    <row r="31" spans="1:9" ht="21" customHeight="1" thickBot="1">
      <c r="A31" s="750" t="s">
        <v>131</v>
      </c>
      <c r="B31" s="641">
        <v>139</v>
      </c>
      <c r="C31" s="641">
        <v>401</v>
      </c>
      <c r="D31" s="641">
        <v>100</v>
      </c>
      <c r="E31" s="641">
        <v>68</v>
      </c>
      <c r="F31" s="641">
        <v>19</v>
      </c>
      <c r="G31" s="145">
        <v>727</v>
      </c>
      <c r="H31" s="91"/>
      <c r="I31" s="146">
        <v>0.02</v>
      </c>
    </row>
    <row r="32" spans="1:9" ht="21" customHeight="1" thickBot="1">
      <c r="A32" s="750" t="s">
        <v>132</v>
      </c>
      <c r="B32" s="641">
        <v>19</v>
      </c>
      <c r="C32" s="641">
        <v>141</v>
      </c>
      <c r="D32" s="641">
        <v>727</v>
      </c>
      <c r="E32" s="641">
        <v>1353</v>
      </c>
      <c r="F32" s="641">
        <v>0</v>
      </c>
      <c r="G32" s="145">
        <v>2240</v>
      </c>
      <c r="H32" s="91"/>
      <c r="I32" s="146">
        <v>7.0000000000000007E-2</v>
      </c>
    </row>
    <row r="33" spans="1:9" ht="21" customHeight="1" thickBot="1">
      <c r="A33" s="750" t="s">
        <v>138</v>
      </c>
      <c r="B33" s="641">
        <v>932</v>
      </c>
      <c r="C33" s="641">
        <v>5838</v>
      </c>
      <c r="D33" s="641">
        <v>509</v>
      </c>
      <c r="E33" s="641">
        <v>116</v>
      </c>
      <c r="F33" s="641">
        <v>2</v>
      </c>
      <c r="G33" s="145">
        <v>7397</v>
      </c>
      <c r="H33" s="91"/>
      <c r="I33" s="146">
        <v>0.24</v>
      </c>
    </row>
    <row r="34" spans="1:9" ht="21" customHeight="1" thickBot="1">
      <c r="A34" s="750" t="s">
        <v>143</v>
      </c>
      <c r="B34" s="641">
        <v>76</v>
      </c>
      <c r="C34" s="641">
        <v>234</v>
      </c>
      <c r="D34" s="641">
        <v>2590</v>
      </c>
      <c r="E34" s="641">
        <v>1053</v>
      </c>
      <c r="F34" s="641">
        <v>180</v>
      </c>
      <c r="G34" s="145">
        <v>4133</v>
      </c>
      <c r="H34" s="91"/>
      <c r="I34" s="146">
        <v>0.13</v>
      </c>
    </row>
    <row r="35" spans="1:9" ht="21" customHeight="1" thickBot="1">
      <c r="A35" s="750" t="s">
        <v>133</v>
      </c>
      <c r="B35" s="641">
        <v>22</v>
      </c>
      <c r="C35" s="641">
        <v>354</v>
      </c>
      <c r="D35" s="641">
        <v>321</v>
      </c>
      <c r="E35" s="641">
        <v>70</v>
      </c>
      <c r="F35" s="641">
        <v>43</v>
      </c>
      <c r="G35" s="145">
        <v>810</v>
      </c>
      <c r="H35" s="91"/>
      <c r="I35" s="146">
        <v>0.03</v>
      </c>
    </row>
    <row r="36" spans="1:9" ht="21" customHeight="1" thickBot="1">
      <c r="A36" s="750" t="s">
        <v>134</v>
      </c>
      <c r="B36" s="641">
        <v>0</v>
      </c>
      <c r="C36" s="641">
        <v>132</v>
      </c>
      <c r="D36" s="641">
        <v>346</v>
      </c>
      <c r="E36" s="641">
        <v>55</v>
      </c>
      <c r="F36" s="641">
        <v>0</v>
      </c>
      <c r="G36" s="145">
        <v>533</v>
      </c>
      <c r="H36" s="91"/>
      <c r="I36" s="146">
        <v>0.02</v>
      </c>
    </row>
    <row r="37" spans="1:9" ht="21" customHeight="1" thickBot="1">
      <c r="A37" s="750" t="s">
        <v>136</v>
      </c>
      <c r="B37" s="641">
        <v>0</v>
      </c>
      <c r="C37" s="641">
        <v>123</v>
      </c>
      <c r="D37" s="641">
        <v>60</v>
      </c>
      <c r="E37" s="641">
        <v>1208</v>
      </c>
      <c r="F37" s="641">
        <v>155</v>
      </c>
      <c r="G37" s="145">
        <v>1546</v>
      </c>
      <c r="H37" s="91"/>
      <c r="I37" s="146">
        <v>0.05</v>
      </c>
    </row>
    <row r="38" spans="1:9" ht="21" customHeight="1" thickBot="1">
      <c r="A38" s="751" t="s">
        <v>438</v>
      </c>
      <c r="B38" s="641">
        <v>2216</v>
      </c>
      <c r="C38" s="641">
        <v>852</v>
      </c>
      <c r="D38" s="641">
        <v>810</v>
      </c>
      <c r="E38" s="641">
        <v>56</v>
      </c>
      <c r="F38" s="641">
        <v>0</v>
      </c>
      <c r="G38" s="145">
        <v>3934</v>
      </c>
      <c r="H38" s="91"/>
      <c r="I38" s="146">
        <v>0.13</v>
      </c>
    </row>
    <row r="39" spans="1:9" ht="21" customHeight="1" thickBot="1">
      <c r="A39" s="752" t="s">
        <v>454</v>
      </c>
      <c r="B39" s="219">
        <v>1</v>
      </c>
      <c r="C39" s="219">
        <v>138</v>
      </c>
      <c r="D39" s="219">
        <v>204</v>
      </c>
      <c r="E39" s="219">
        <v>80</v>
      </c>
      <c r="F39" s="219">
        <v>0</v>
      </c>
      <c r="G39" s="147">
        <v>423</v>
      </c>
      <c r="H39" s="91"/>
      <c r="I39" s="148">
        <v>0.01</v>
      </c>
    </row>
    <row r="40" spans="1:9" ht="21" customHeight="1" thickTop="1" thickBot="1">
      <c r="A40" s="753" t="s">
        <v>102</v>
      </c>
      <c r="B40" s="149">
        <v>4363</v>
      </c>
      <c r="C40" s="149">
        <v>9999</v>
      </c>
      <c r="D40" s="149">
        <v>10471</v>
      </c>
      <c r="E40" s="149">
        <v>5939</v>
      </c>
      <c r="F40" s="149">
        <v>516</v>
      </c>
      <c r="G40" s="149">
        <v>31288</v>
      </c>
      <c r="H40" s="91"/>
      <c r="I40" s="150">
        <v>1.0000000000000002</v>
      </c>
    </row>
    <row r="41" spans="1:9" ht="21" customHeight="1" thickTop="1" thickBot="1">
      <c r="A41" s="754" t="s">
        <v>137</v>
      </c>
      <c r="B41" s="151">
        <v>0.14000000000000001</v>
      </c>
      <c r="C41" s="151">
        <v>0.32</v>
      </c>
      <c r="D41" s="151">
        <v>0.34</v>
      </c>
      <c r="E41" s="151">
        <v>0.18</v>
      </c>
      <c r="F41" s="151">
        <v>0.02</v>
      </c>
      <c r="G41" s="152">
        <v>1</v>
      </c>
      <c r="H41" s="91"/>
      <c r="I41" s="91"/>
    </row>
    <row r="42" spans="1:9" ht="19.5" thickTop="1">
      <c r="A42" s="153"/>
      <c r="B42" s="220"/>
      <c r="C42" s="220"/>
      <c r="D42" s="220"/>
      <c r="E42" s="220"/>
      <c r="F42" s="220"/>
      <c r="G42" s="220"/>
      <c r="H42" s="18"/>
    </row>
    <row r="43" spans="1:9" ht="18.75">
      <c r="A43" s="154" t="s">
        <v>548</v>
      </c>
      <c r="B43" s="220"/>
      <c r="C43" s="220"/>
      <c r="D43" s="220"/>
      <c r="E43" s="220"/>
      <c r="F43" s="220"/>
      <c r="G43" s="220"/>
      <c r="H43" s="18"/>
    </row>
    <row r="44" spans="1:9" ht="20.25" customHeight="1">
      <c r="A44" s="1012" t="s">
        <v>771</v>
      </c>
      <c r="B44" s="1012"/>
      <c r="C44" s="1012"/>
      <c r="D44" s="1012"/>
      <c r="E44" s="1012"/>
      <c r="F44" s="1012"/>
      <c r="G44" s="1012"/>
      <c r="H44" s="1012"/>
      <c r="I44" s="1012"/>
    </row>
    <row r="45" spans="1:9">
      <c r="A45" s="747"/>
      <c r="B45" s="747"/>
      <c r="C45" s="747"/>
      <c r="D45" s="747"/>
      <c r="E45" s="747"/>
      <c r="F45" s="747"/>
      <c r="G45" s="747"/>
      <c r="H45" s="747"/>
      <c r="I45" s="747"/>
    </row>
    <row r="46" spans="1:9" ht="31.5" customHeight="1" thickBot="1">
      <c r="A46" s="234"/>
      <c r="B46" s="234"/>
      <c r="C46" s="234"/>
      <c r="D46" s="234"/>
      <c r="E46" s="234"/>
      <c r="F46" s="234"/>
      <c r="G46" s="234"/>
      <c r="H46" s="234"/>
      <c r="I46" s="234"/>
    </row>
    <row r="47" spans="1:9" ht="41.25" customHeight="1" thickTop="1" thickBot="1">
      <c r="A47" s="755" t="s">
        <v>426</v>
      </c>
      <c r="B47" s="179" t="s">
        <v>124</v>
      </c>
      <c r="C47" s="179" t="s">
        <v>125</v>
      </c>
      <c r="D47" s="179" t="s">
        <v>49</v>
      </c>
      <c r="E47" s="179" t="s">
        <v>126</v>
      </c>
      <c r="F47" s="179" t="s">
        <v>127</v>
      </c>
      <c r="G47" s="179" t="s">
        <v>102</v>
      </c>
      <c r="I47" s="179" t="s">
        <v>104</v>
      </c>
    </row>
    <row r="48" spans="1:9" ht="21" customHeight="1" thickTop="1" thickBot="1">
      <c r="A48" s="749" t="s">
        <v>141</v>
      </c>
      <c r="B48" s="217" t="s">
        <v>89</v>
      </c>
      <c r="C48" s="217">
        <v>165</v>
      </c>
      <c r="D48" s="217">
        <v>329</v>
      </c>
      <c r="E48" s="217">
        <v>820</v>
      </c>
      <c r="F48" s="217">
        <v>6</v>
      </c>
      <c r="G48" s="143">
        <v>1320</v>
      </c>
      <c r="H48" s="91"/>
      <c r="I48" s="214">
        <v>0.03</v>
      </c>
    </row>
    <row r="49" spans="1:9" ht="21" customHeight="1" thickBot="1">
      <c r="A49" s="750" t="s">
        <v>142</v>
      </c>
      <c r="B49" s="218">
        <v>11</v>
      </c>
      <c r="C49" s="218">
        <v>438</v>
      </c>
      <c r="D49" s="218">
        <v>461</v>
      </c>
      <c r="E49" s="218">
        <v>302</v>
      </c>
      <c r="F49" s="218">
        <v>148</v>
      </c>
      <c r="G49" s="145">
        <v>1360</v>
      </c>
      <c r="H49" s="91"/>
      <c r="I49" s="146">
        <v>0.03</v>
      </c>
    </row>
    <row r="50" spans="1:9" ht="21" customHeight="1" thickBot="1">
      <c r="A50" s="750" t="s">
        <v>128</v>
      </c>
      <c r="B50" s="218">
        <v>165</v>
      </c>
      <c r="C50" s="218">
        <v>268</v>
      </c>
      <c r="D50" s="218">
        <v>592</v>
      </c>
      <c r="E50" s="218">
        <v>735</v>
      </c>
      <c r="F50" s="218">
        <v>3</v>
      </c>
      <c r="G50" s="145">
        <v>1763</v>
      </c>
      <c r="H50" s="91"/>
      <c r="I50" s="146">
        <v>0.04</v>
      </c>
    </row>
    <row r="51" spans="1:9" ht="21" customHeight="1" thickBot="1">
      <c r="A51" s="750" t="s">
        <v>129</v>
      </c>
      <c r="B51" s="218">
        <v>258</v>
      </c>
      <c r="C51" s="218">
        <v>271</v>
      </c>
      <c r="D51" s="218">
        <v>966</v>
      </c>
      <c r="E51" s="218">
        <v>338</v>
      </c>
      <c r="F51" s="218" t="s">
        <v>89</v>
      </c>
      <c r="G51" s="145">
        <v>1833</v>
      </c>
      <c r="H51" s="91"/>
      <c r="I51" s="146">
        <v>0.05</v>
      </c>
    </row>
    <row r="52" spans="1:9" ht="21" customHeight="1" thickBot="1">
      <c r="A52" s="750" t="s">
        <v>130</v>
      </c>
      <c r="B52" s="218">
        <v>662</v>
      </c>
      <c r="C52" s="218">
        <v>769</v>
      </c>
      <c r="D52" s="218">
        <v>2750</v>
      </c>
      <c r="E52" s="218">
        <v>578</v>
      </c>
      <c r="F52" s="218">
        <v>19</v>
      </c>
      <c r="G52" s="145">
        <v>4778</v>
      </c>
      <c r="H52" s="91"/>
      <c r="I52" s="146">
        <v>0.12</v>
      </c>
    </row>
    <row r="53" spans="1:9" ht="21" customHeight="1" thickBot="1">
      <c r="A53" s="750" t="s">
        <v>131</v>
      </c>
      <c r="B53" s="218">
        <v>51</v>
      </c>
      <c r="C53" s="218">
        <v>281</v>
      </c>
      <c r="D53" s="218">
        <v>382</v>
      </c>
      <c r="E53" s="218">
        <v>147</v>
      </c>
      <c r="F53" s="218">
        <v>5</v>
      </c>
      <c r="G53" s="145">
        <v>866</v>
      </c>
      <c r="H53" s="91"/>
      <c r="I53" s="146">
        <v>0.02</v>
      </c>
    </row>
    <row r="54" spans="1:9" ht="21" customHeight="1" thickBot="1">
      <c r="A54" s="750" t="s">
        <v>132</v>
      </c>
      <c r="B54" s="218">
        <v>25</v>
      </c>
      <c r="C54" s="218">
        <v>121</v>
      </c>
      <c r="D54" s="218">
        <v>1304</v>
      </c>
      <c r="E54" s="218">
        <v>1272</v>
      </c>
      <c r="F54" s="218">
        <v>2</v>
      </c>
      <c r="G54" s="145">
        <v>2724</v>
      </c>
      <c r="H54" s="91"/>
      <c r="I54" s="146">
        <v>7.0000000000000007E-2</v>
      </c>
    </row>
    <row r="55" spans="1:9" ht="21" customHeight="1" thickBot="1">
      <c r="A55" s="750" t="s">
        <v>138</v>
      </c>
      <c r="B55" s="218">
        <v>1465</v>
      </c>
      <c r="C55" s="218">
        <v>9983</v>
      </c>
      <c r="D55" s="218">
        <v>827</v>
      </c>
      <c r="E55" s="218">
        <v>109</v>
      </c>
      <c r="F55" s="218">
        <v>0</v>
      </c>
      <c r="G55" s="145">
        <v>12384</v>
      </c>
      <c r="H55" s="91"/>
      <c r="I55" s="146">
        <v>0.31</v>
      </c>
    </row>
    <row r="56" spans="1:9" ht="21" customHeight="1" thickBot="1">
      <c r="A56" s="750" t="s">
        <v>143</v>
      </c>
      <c r="B56" s="218">
        <v>27</v>
      </c>
      <c r="C56" s="218">
        <v>183</v>
      </c>
      <c r="D56" s="218">
        <v>3364</v>
      </c>
      <c r="E56" s="218">
        <v>757</v>
      </c>
      <c r="F56" s="218">
        <v>254</v>
      </c>
      <c r="G56" s="145">
        <v>4585</v>
      </c>
      <c r="H56" s="91"/>
      <c r="I56" s="146">
        <v>0.12</v>
      </c>
    </row>
    <row r="57" spans="1:9" ht="21" customHeight="1" thickBot="1">
      <c r="A57" s="750" t="s">
        <v>133</v>
      </c>
      <c r="B57" s="218">
        <v>16</v>
      </c>
      <c r="C57" s="218">
        <v>428</v>
      </c>
      <c r="D57" s="218">
        <v>426</v>
      </c>
      <c r="E57" s="218">
        <v>38</v>
      </c>
      <c r="F57" s="218">
        <v>22</v>
      </c>
      <c r="G57" s="145">
        <v>930</v>
      </c>
      <c r="H57" s="91"/>
      <c r="I57" s="146">
        <v>0.02</v>
      </c>
    </row>
    <row r="58" spans="1:9" ht="21" customHeight="1" thickBot="1">
      <c r="A58" s="750" t="s">
        <v>134</v>
      </c>
      <c r="B58" s="218">
        <v>0</v>
      </c>
      <c r="C58" s="218">
        <v>147</v>
      </c>
      <c r="D58" s="218">
        <v>381</v>
      </c>
      <c r="E58" s="218">
        <v>81</v>
      </c>
      <c r="F58" s="218">
        <v>0</v>
      </c>
      <c r="G58" s="145">
        <v>609</v>
      </c>
      <c r="H58" s="91"/>
      <c r="I58" s="146">
        <v>0.02</v>
      </c>
    </row>
    <row r="59" spans="1:9" ht="21" customHeight="1" thickBot="1">
      <c r="A59" s="750" t="s">
        <v>525</v>
      </c>
      <c r="B59" s="218" t="s">
        <v>89</v>
      </c>
      <c r="C59" s="218">
        <v>84</v>
      </c>
      <c r="D59" s="218">
        <v>236</v>
      </c>
      <c r="E59" s="218">
        <v>1620</v>
      </c>
      <c r="F59" s="218">
        <v>204</v>
      </c>
      <c r="G59" s="145">
        <v>2144</v>
      </c>
      <c r="H59" s="91"/>
      <c r="I59" s="146">
        <v>0.05</v>
      </c>
    </row>
    <row r="60" spans="1:9" ht="21" customHeight="1" thickBot="1">
      <c r="A60" s="751" t="s">
        <v>438</v>
      </c>
      <c r="B60" s="218">
        <v>2085</v>
      </c>
      <c r="C60" s="218">
        <v>1144</v>
      </c>
      <c r="D60" s="218">
        <v>963</v>
      </c>
      <c r="E60" s="218">
        <v>0</v>
      </c>
      <c r="F60" s="218">
        <v>22</v>
      </c>
      <c r="G60" s="145">
        <v>4214</v>
      </c>
      <c r="H60" s="91"/>
      <c r="I60" s="146">
        <v>0.11</v>
      </c>
    </row>
    <row r="61" spans="1:9" ht="21" customHeight="1" thickBot="1">
      <c r="A61" s="752" t="s">
        <v>456</v>
      </c>
      <c r="B61" s="219">
        <v>30</v>
      </c>
      <c r="C61" s="219">
        <v>215</v>
      </c>
      <c r="D61" s="219">
        <v>248</v>
      </c>
      <c r="E61" s="219">
        <v>55</v>
      </c>
      <c r="F61" s="219">
        <v>0</v>
      </c>
      <c r="G61" s="147">
        <v>548</v>
      </c>
      <c r="H61" s="91"/>
      <c r="I61" s="148">
        <v>0.01</v>
      </c>
    </row>
    <row r="62" spans="1:9" ht="21" customHeight="1" thickTop="1" thickBot="1">
      <c r="A62" s="753" t="s">
        <v>102</v>
      </c>
      <c r="B62" s="149">
        <v>4795</v>
      </c>
      <c r="C62" s="149">
        <v>14497</v>
      </c>
      <c r="D62" s="149">
        <v>13229</v>
      </c>
      <c r="E62" s="149">
        <v>6852</v>
      </c>
      <c r="F62" s="149">
        <v>685</v>
      </c>
      <c r="G62" s="149">
        <v>40058</v>
      </c>
      <c r="H62" s="91"/>
      <c r="I62" s="150">
        <v>1</v>
      </c>
    </row>
    <row r="63" spans="1:9" ht="21" customHeight="1" thickTop="1" thickBot="1">
      <c r="A63" s="754" t="s">
        <v>137</v>
      </c>
      <c r="B63" s="151">
        <v>0.12</v>
      </c>
      <c r="C63" s="151">
        <v>0.36</v>
      </c>
      <c r="D63" s="151">
        <v>0.33</v>
      </c>
      <c r="E63" s="151">
        <v>0.17</v>
      </c>
      <c r="F63" s="151">
        <v>0.02</v>
      </c>
      <c r="G63" s="152">
        <v>1</v>
      </c>
      <c r="H63" s="91"/>
      <c r="I63" s="91"/>
    </row>
    <row r="64" spans="1:9" ht="19.5" thickTop="1">
      <c r="A64" s="153"/>
      <c r="B64" s="220"/>
      <c r="C64" s="220"/>
      <c r="D64" s="220"/>
      <c r="E64" s="220"/>
      <c r="F64" s="220"/>
      <c r="G64" s="220"/>
      <c r="H64" s="18"/>
    </row>
    <row r="65" spans="1:9" ht="18.75">
      <c r="A65" s="717" t="s">
        <v>457</v>
      </c>
      <c r="B65" s="748"/>
      <c r="C65" s="748"/>
      <c r="D65" s="748"/>
      <c r="E65" s="748"/>
      <c r="F65" s="748"/>
      <c r="G65" s="748"/>
      <c r="H65" s="748"/>
      <c r="I65" s="748"/>
    </row>
    <row r="66" spans="1:9">
      <c r="A66" s="1212" t="s">
        <v>772</v>
      </c>
      <c r="B66" s="1212"/>
      <c r="C66" s="1212"/>
      <c r="D66" s="1212"/>
      <c r="E66" s="1212"/>
      <c r="F66" s="1212"/>
      <c r="G66" s="1212"/>
      <c r="H66" s="1212"/>
      <c r="I66" s="1212"/>
    </row>
    <row r="67" spans="1:9">
      <c r="A67" s="1212" t="s">
        <v>773</v>
      </c>
      <c r="B67" s="1212"/>
      <c r="C67" s="1212"/>
      <c r="D67" s="1212"/>
      <c r="E67" s="1212"/>
      <c r="F67" s="1212"/>
      <c r="G67" s="1212"/>
      <c r="H67" s="1212"/>
      <c r="I67" s="1212"/>
    </row>
    <row r="68" spans="1:9" ht="31.5" customHeight="1" thickBot="1">
      <c r="A68" s="130"/>
      <c r="B68" s="130"/>
      <c r="C68" s="130"/>
      <c r="D68" s="130"/>
      <c r="E68" s="130"/>
      <c r="F68" s="130"/>
      <c r="G68" s="130"/>
      <c r="H68" s="130"/>
      <c r="I68" s="130"/>
    </row>
    <row r="69" spans="1:9" ht="37.5" customHeight="1" thickTop="1" thickBot="1">
      <c r="A69" s="755" t="s">
        <v>455</v>
      </c>
      <c r="B69" s="179" t="s">
        <v>124</v>
      </c>
      <c r="C69" s="179" t="s">
        <v>125</v>
      </c>
      <c r="D69" s="179" t="s">
        <v>49</v>
      </c>
      <c r="E69" s="179" t="s">
        <v>126</v>
      </c>
      <c r="F69" s="179" t="s">
        <v>127</v>
      </c>
      <c r="G69" s="179" t="s">
        <v>102</v>
      </c>
      <c r="I69" s="179" t="s">
        <v>104</v>
      </c>
    </row>
    <row r="70" spans="1:9" ht="21" customHeight="1" thickTop="1" thickBot="1">
      <c r="A70" s="749" t="s">
        <v>141</v>
      </c>
      <c r="B70" s="155" t="s">
        <v>89</v>
      </c>
      <c r="C70" s="155">
        <v>148</v>
      </c>
      <c r="D70" s="156">
        <v>426</v>
      </c>
      <c r="E70" s="143">
        <v>1104</v>
      </c>
      <c r="F70" s="156">
        <v>47</v>
      </c>
      <c r="G70" s="143">
        <v>1725</v>
      </c>
      <c r="H70" s="91"/>
      <c r="I70" s="144">
        <v>0.04</v>
      </c>
    </row>
    <row r="71" spans="1:9" ht="21" customHeight="1" thickTop="1" thickBot="1">
      <c r="A71" s="750" t="s">
        <v>142</v>
      </c>
      <c r="B71" s="145">
        <v>12</v>
      </c>
      <c r="C71" s="145">
        <v>484</v>
      </c>
      <c r="D71" s="145">
        <v>656</v>
      </c>
      <c r="E71" s="145">
        <v>347</v>
      </c>
      <c r="F71" s="145">
        <v>97</v>
      </c>
      <c r="G71" s="143">
        <v>1596</v>
      </c>
      <c r="H71" s="91"/>
      <c r="I71" s="144">
        <v>0.04</v>
      </c>
    </row>
    <row r="72" spans="1:9" ht="21" customHeight="1" thickTop="1" thickBot="1">
      <c r="A72" s="750" t="s">
        <v>128</v>
      </c>
      <c r="B72" s="145">
        <v>175</v>
      </c>
      <c r="C72" s="145">
        <v>288</v>
      </c>
      <c r="D72" s="145">
        <v>719</v>
      </c>
      <c r="E72" s="145">
        <v>782</v>
      </c>
      <c r="F72" s="145" t="s">
        <v>89</v>
      </c>
      <c r="G72" s="143">
        <v>1964</v>
      </c>
      <c r="H72" s="91"/>
      <c r="I72" s="144">
        <v>0.05</v>
      </c>
    </row>
    <row r="73" spans="1:9" ht="21" customHeight="1" thickTop="1" thickBot="1">
      <c r="A73" s="750" t="s">
        <v>129</v>
      </c>
      <c r="B73" s="145">
        <v>270</v>
      </c>
      <c r="C73" s="145">
        <v>309</v>
      </c>
      <c r="D73" s="145">
        <v>1239</v>
      </c>
      <c r="E73" s="145">
        <v>549</v>
      </c>
      <c r="F73" s="145" t="s">
        <v>89</v>
      </c>
      <c r="G73" s="143">
        <v>2367</v>
      </c>
      <c r="H73" s="91"/>
      <c r="I73" s="144">
        <v>0.06</v>
      </c>
    </row>
    <row r="74" spans="1:9" ht="21" customHeight="1" thickTop="1" thickBot="1">
      <c r="A74" s="750" t="s">
        <v>130</v>
      </c>
      <c r="B74" s="145">
        <v>857</v>
      </c>
      <c r="C74" s="145">
        <v>805</v>
      </c>
      <c r="D74" s="145">
        <v>3328</v>
      </c>
      <c r="E74" s="145">
        <v>695</v>
      </c>
      <c r="F74" s="145">
        <v>66</v>
      </c>
      <c r="G74" s="143">
        <v>5751</v>
      </c>
      <c r="H74" s="91"/>
      <c r="I74" s="144">
        <v>0.14000000000000001</v>
      </c>
    </row>
    <row r="75" spans="1:9" ht="21" customHeight="1" thickTop="1" thickBot="1">
      <c r="A75" s="750" t="s">
        <v>131</v>
      </c>
      <c r="B75" s="145">
        <v>92</v>
      </c>
      <c r="C75" s="145">
        <v>279</v>
      </c>
      <c r="D75" s="145">
        <v>350</v>
      </c>
      <c r="E75" s="145">
        <v>246</v>
      </c>
      <c r="F75" s="145">
        <v>2</v>
      </c>
      <c r="G75" s="143">
        <v>969</v>
      </c>
      <c r="H75" s="91"/>
      <c r="I75" s="144">
        <v>0.02</v>
      </c>
    </row>
    <row r="76" spans="1:9" ht="21" customHeight="1" thickTop="1" thickBot="1">
      <c r="A76" s="750" t="s">
        <v>132</v>
      </c>
      <c r="B76" s="145">
        <v>28</v>
      </c>
      <c r="C76" s="145">
        <v>130</v>
      </c>
      <c r="D76" s="145">
        <v>2153</v>
      </c>
      <c r="E76" s="145">
        <v>1660</v>
      </c>
      <c r="F76" s="145" t="s">
        <v>89</v>
      </c>
      <c r="G76" s="143">
        <v>3971</v>
      </c>
      <c r="H76" s="91"/>
      <c r="I76" s="144">
        <v>0.1</v>
      </c>
    </row>
    <row r="77" spans="1:9" ht="21" customHeight="1" thickTop="1" thickBot="1">
      <c r="A77" s="750" t="s">
        <v>138</v>
      </c>
      <c r="B77" s="145">
        <v>1421</v>
      </c>
      <c r="C77" s="145">
        <v>8149</v>
      </c>
      <c r="D77" s="145">
        <v>483</v>
      </c>
      <c r="E77" s="145">
        <v>85</v>
      </c>
      <c r="F77" s="145">
        <v>11</v>
      </c>
      <c r="G77" s="143">
        <v>10149</v>
      </c>
      <c r="H77" s="91"/>
      <c r="I77" s="144">
        <v>0.26</v>
      </c>
    </row>
    <row r="78" spans="1:9" ht="21" customHeight="1" thickTop="1" thickBot="1">
      <c r="A78" s="750" t="s">
        <v>143</v>
      </c>
      <c r="B78" s="145">
        <v>37</v>
      </c>
      <c r="C78" s="145">
        <v>171</v>
      </c>
      <c r="D78" s="145">
        <v>3016</v>
      </c>
      <c r="E78" s="145">
        <v>509</v>
      </c>
      <c r="F78" s="145">
        <v>126</v>
      </c>
      <c r="G78" s="143">
        <v>3859</v>
      </c>
      <c r="H78" s="91"/>
      <c r="I78" s="144">
        <v>0.1</v>
      </c>
    </row>
    <row r="79" spans="1:9" ht="21" customHeight="1" thickTop="1" thickBot="1">
      <c r="A79" s="750" t="s">
        <v>133</v>
      </c>
      <c r="B79" s="145" t="s">
        <v>89</v>
      </c>
      <c r="C79" s="145">
        <v>573</v>
      </c>
      <c r="D79" s="145">
        <v>463</v>
      </c>
      <c r="E79" s="145">
        <v>84</v>
      </c>
      <c r="F79" s="145">
        <v>12</v>
      </c>
      <c r="G79" s="143">
        <v>1132</v>
      </c>
      <c r="H79" s="91"/>
      <c r="I79" s="144">
        <v>0.03</v>
      </c>
    </row>
    <row r="80" spans="1:9" ht="21" customHeight="1" thickTop="1" thickBot="1">
      <c r="A80" s="750" t="s">
        <v>134</v>
      </c>
      <c r="B80" s="145" t="s">
        <v>89</v>
      </c>
      <c r="C80" s="145">
        <v>212</v>
      </c>
      <c r="D80" s="145">
        <v>350</v>
      </c>
      <c r="E80" s="145">
        <v>83</v>
      </c>
      <c r="F80" s="145" t="s">
        <v>89</v>
      </c>
      <c r="G80" s="143">
        <v>645</v>
      </c>
      <c r="H80" s="91"/>
      <c r="I80" s="144">
        <v>0.02</v>
      </c>
    </row>
    <row r="81" spans="1:9" ht="21" customHeight="1" thickTop="1" thickBot="1">
      <c r="A81" s="750" t="s">
        <v>136</v>
      </c>
      <c r="B81" s="145" t="s">
        <v>89</v>
      </c>
      <c r="C81" s="145">
        <v>25</v>
      </c>
      <c r="D81" s="145">
        <v>388</v>
      </c>
      <c r="E81" s="145">
        <v>1004</v>
      </c>
      <c r="F81" s="145">
        <v>147</v>
      </c>
      <c r="G81" s="143">
        <v>1564</v>
      </c>
      <c r="H81" s="91"/>
      <c r="I81" s="144">
        <v>0.04</v>
      </c>
    </row>
    <row r="82" spans="1:9" ht="21" customHeight="1" thickTop="1" thickBot="1">
      <c r="A82" s="751" t="s">
        <v>438</v>
      </c>
      <c r="B82" s="157">
        <v>2034</v>
      </c>
      <c r="C82" s="157">
        <v>657</v>
      </c>
      <c r="D82" s="157">
        <v>626</v>
      </c>
      <c r="E82" s="157">
        <v>149</v>
      </c>
      <c r="F82" s="157">
        <v>18</v>
      </c>
      <c r="G82" s="143">
        <v>3484</v>
      </c>
      <c r="H82" s="91"/>
      <c r="I82" s="144">
        <v>0.09</v>
      </c>
    </row>
    <row r="83" spans="1:9" ht="21" customHeight="1" thickTop="1" thickBot="1">
      <c r="A83" s="752" t="s">
        <v>456</v>
      </c>
      <c r="B83" s="147">
        <v>33</v>
      </c>
      <c r="C83" s="147">
        <v>208</v>
      </c>
      <c r="D83" s="147">
        <v>310</v>
      </c>
      <c r="E83" s="147">
        <v>49</v>
      </c>
      <c r="F83" s="147" t="s">
        <v>89</v>
      </c>
      <c r="G83" s="143">
        <v>600</v>
      </c>
      <c r="H83" s="91"/>
      <c r="I83" s="144">
        <v>0.01</v>
      </c>
    </row>
    <row r="84" spans="1:9" ht="21" customHeight="1" thickTop="1" thickBot="1">
      <c r="A84" s="753" t="s">
        <v>102</v>
      </c>
      <c r="B84" s="149">
        <v>4959</v>
      </c>
      <c r="C84" s="149">
        <v>12438</v>
      </c>
      <c r="D84" s="149">
        <v>14507</v>
      </c>
      <c r="E84" s="149">
        <v>7346</v>
      </c>
      <c r="F84" s="149">
        <v>526</v>
      </c>
      <c r="G84" s="149">
        <v>39776</v>
      </c>
      <c r="H84" s="91"/>
      <c r="I84" s="150">
        <v>1</v>
      </c>
    </row>
    <row r="85" spans="1:9" ht="21" customHeight="1" thickTop="1" thickBot="1">
      <c r="A85" s="754" t="s">
        <v>137</v>
      </c>
      <c r="B85" s="151">
        <v>0.13</v>
      </c>
      <c r="C85" s="151">
        <v>0.31</v>
      </c>
      <c r="D85" s="151">
        <v>0.37</v>
      </c>
      <c r="E85" s="151">
        <v>0.18</v>
      </c>
      <c r="F85" s="151">
        <v>0.01</v>
      </c>
      <c r="G85" s="152">
        <v>1</v>
      </c>
      <c r="H85" s="91"/>
      <c r="I85" s="91"/>
    </row>
    <row r="86" spans="1:9" ht="17.25" thickTop="1">
      <c r="A86" s="153"/>
      <c r="B86" s="158"/>
      <c r="C86" s="158"/>
      <c r="D86" s="158"/>
      <c r="E86" s="158"/>
      <c r="F86" s="158"/>
      <c r="G86" s="159"/>
    </row>
    <row r="87" spans="1:9">
      <c r="A87" s="154" t="s">
        <v>415</v>
      </c>
      <c r="B87" s="158"/>
      <c r="C87" s="158"/>
      <c r="D87" s="158"/>
      <c r="E87" s="158"/>
      <c r="F87" s="158"/>
      <c r="G87" s="159"/>
    </row>
    <row r="88" spans="1:9">
      <c r="A88" s="1017" t="s">
        <v>765</v>
      </c>
      <c r="B88" s="1017"/>
      <c r="C88" s="1017"/>
      <c r="D88" s="1017"/>
      <c r="E88" s="1017"/>
      <c r="F88" s="1017"/>
      <c r="G88" s="1017"/>
      <c r="H88" s="1017"/>
      <c r="I88" s="1017"/>
    </row>
    <row r="89" spans="1:9">
      <c r="A89" s="1012" t="s">
        <v>774</v>
      </c>
      <c r="B89" s="1012"/>
      <c r="C89" s="1012"/>
      <c r="D89" s="1012"/>
      <c r="E89" s="1012"/>
      <c r="F89" s="1012"/>
      <c r="G89" s="1012"/>
      <c r="H89" s="1012"/>
      <c r="I89" s="1012"/>
    </row>
    <row r="90" spans="1:9" ht="17.25" thickBot="1"/>
    <row r="91" spans="1:9" ht="35.1" customHeight="1" thickTop="1" thickBot="1">
      <c r="A91" s="755" t="s">
        <v>140</v>
      </c>
      <c r="B91" s="179" t="s">
        <v>124</v>
      </c>
      <c r="C91" s="179" t="s">
        <v>125</v>
      </c>
      <c r="D91" s="179" t="s">
        <v>49</v>
      </c>
      <c r="E91" s="179" t="s">
        <v>126</v>
      </c>
      <c r="F91" s="179" t="s">
        <v>127</v>
      </c>
      <c r="G91" s="179" t="s">
        <v>102</v>
      </c>
      <c r="I91" s="179" t="s">
        <v>104</v>
      </c>
    </row>
    <row r="92" spans="1:9" ht="21" customHeight="1" thickTop="1" thickBot="1">
      <c r="A92" s="749" t="s">
        <v>141</v>
      </c>
      <c r="B92" s="160" t="s">
        <v>89</v>
      </c>
      <c r="C92" s="160">
        <v>141</v>
      </c>
      <c r="D92" s="161">
        <v>370</v>
      </c>
      <c r="E92" s="161">
        <v>273</v>
      </c>
      <c r="F92" s="161">
        <v>19</v>
      </c>
      <c r="G92" s="162">
        <v>803</v>
      </c>
      <c r="H92" s="91"/>
      <c r="I92" s="163">
        <v>0.04</v>
      </c>
    </row>
    <row r="93" spans="1:9" ht="21" customHeight="1" thickBot="1">
      <c r="A93" s="750" t="s">
        <v>142</v>
      </c>
      <c r="B93" s="164" t="s">
        <v>89</v>
      </c>
      <c r="C93" s="164">
        <v>213</v>
      </c>
      <c r="D93" s="165">
        <v>185</v>
      </c>
      <c r="E93" s="165">
        <v>140</v>
      </c>
      <c r="F93" s="165">
        <v>35</v>
      </c>
      <c r="G93" s="166">
        <v>573</v>
      </c>
      <c r="H93" s="91"/>
      <c r="I93" s="167">
        <v>0.03</v>
      </c>
    </row>
    <row r="94" spans="1:9" ht="21" customHeight="1" thickBot="1">
      <c r="A94" s="750" t="s">
        <v>128</v>
      </c>
      <c r="B94" s="164">
        <v>38</v>
      </c>
      <c r="C94" s="164">
        <v>113</v>
      </c>
      <c r="D94" s="165">
        <v>253</v>
      </c>
      <c r="E94" s="165">
        <v>352</v>
      </c>
      <c r="F94" s="165">
        <v>37</v>
      </c>
      <c r="G94" s="166">
        <v>793</v>
      </c>
      <c r="H94" s="91"/>
      <c r="I94" s="167">
        <v>0.04</v>
      </c>
    </row>
    <row r="95" spans="1:9" ht="21" customHeight="1" thickBot="1">
      <c r="A95" s="750" t="s">
        <v>129</v>
      </c>
      <c r="B95" s="164">
        <v>60</v>
      </c>
      <c r="C95" s="164">
        <v>186</v>
      </c>
      <c r="D95" s="165">
        <v>438</v>
      </c>
      <c r="E95" s="165">
        <v>257</v>
      </c>
      <c r="F95" s="165">
        <v>43</v>
      </c>
      <c r="G95" s="166">
        <v>984</v>
      </c>
      <c r="H95" s="91"/>
      <c r="I95" s="167">
        <v>0.05</v>
      </c>
    </row>
    <row r="96" spans="1:9" ht="21" customHeight="1" thickBot="1">
      <c r="A96" s="750" t="s">
        <v>130</v>
      </c>
      <c r="B96" s="164">
        <v>452</v>
      </c>
      <c r="C96" s="164">
        <v>696</v>
      </c>
      <c r="D96" s="168">
        <v>1563</v>
      </c>
      <c r="E96" s="165">
        <v>424</v>
      </c>
      <c r="F96" s="165">
        <v>26</v>
      </c>
      <c r="G96" s="169">
        <v>3161</v>
      </c>
      <c r="H96" s="91"/>
      <c r="I96" s="167">
        <v>0.16</v>
      </c>
    </row>
    <row r="97" spans="1:9" ht="21" customHeight="1" thickBot="1">
      <c r="A97" s="750" t="s">
        <v>131</v>
      </c>
      <c r="B97" s="164">
        <v>147</v>
      </c>
      <c r="C97" s="164">
        <v>417</v>
      </c>
      <c r="D97" s="165">
        <v>471</v>
      </c>
      <c r="E97" s="165">
        <v>101</v>
      </c>
      <c r="F97" s="165">
        <v>12</v>
      </c>
      <c r="G97" s="169">
        <v>1148</v>
      </c>
      <c r="H97" s="91"/>
      <c r="I97" s="167">
        <v>0.06</v>
      </c>
    </row>
    <row r="98" spans="1:9" ht="21" customHeight="1" thickBot="1">
      <c r="A98" s="750" t="s">
        <v>132</v>
      </c>
      <c r="B98" s="164">
        <v>26</v>
      </c>
      <c r="C98" s="164" t="s">
        <v>89</v>
      </c>
      <c r="D98" s="168">
        <v>1237</v>
      </c>
      <c r="E98" s="165">
        <v>542</v>
      </c>
      <c r="F98" s="165">
        <v>70</v>
      </c>
      <c r="G98" s="169">
        <v>1875</v>
      </c>
      <c r="H98" s="91"/>
      <c r="I98" s="167">
        <v>0.09</v>
      </c>
    </row>
    <row r="99" spans="1:9" ht="21" customHeight="1" thickBot="1">
      <c r="A99" s="750" t="s">
        <v>138</v>
      </c>
      <c r="B99" s="164">
        <v>990</v>
      </c>
      <c r="C99" s="164">
        <v>4837</v>
      </c>
      <c r="D99" s="168">
        <v>215</v>
      </c>
      <c r="E99" s="165">
        <v>21</v>
      </c>
      <c r="F99" s="165">
        <v>29</v>
      </c>
      <c r="G99" s="169">
        <v>6092</v>
      </c>
      <c r="H99" s="91"/>
      <c r="I99" s="167">
        <v>0.31</v>
      </c>
    </row>
    <row r="100" spans="1:9" ht="21" customHeight="1" thickBot="1">
      <c r="A100" s="750" t="s">
        <v>143</v>
      </c>
      <c r="B100" s="164">
        <v>48</v>
      </c>
      <c r="C100" s="164">
        <v>112</v>
      </c>
      <c r="D100" s="168">
        <v>1676</v>
      </c>
      <c r="E100" s="165">
        <v>244</v>
      </c>
      <c r="F100" s="165">
        <v>58</v>
      </c>
      <c r="G100" s="169">
        <v>2138</v>
      </c>
      <c r="H100" s="91"/>
      <c r="I100" s="167">
        <v>0.11</v>
      </c>
    </row>
    <row r="101" spans="1:9" ht="21" customHeight="1" thickBot="1">
      <c r="A101" s="750" t="s">
        <v>133</v>
      </c>
      <c r="B101" s="164" t="s">
        <v>89</v>
      </c>
      <c r="C101" s="164">
        <v>295</v>
      </c>
      <c r="D101" s="165">
        <v>140</v>
      </c>
      <c r="E101" s="165">
        <v>44</v>
      </c>
      <c r="F101" s="165">
        <v>22</v>
      </c>
      <c r="G101" s="166">
        <v>501</v>
      </c>
      <c r="H101" s="91"/>
      <c r="I101" s="167">
        <v>0.02</v>
      </c>
    </row>
    <row r="102" spans="1:9" ht="21" customHeight="1" thickBot="1">
      <c r="A102" s="750" t="s">
        <v>134</v>
      </c>
      <c r="B102" s="164" t="s">
        <v>89</v>
      </c>
      <c r="C102" s="164">
        <v>113</v>
      </c>
      <c r="D102" s="165">
        <v>120</v>
      </c>
      <c r="E102" s="165">
        <v>56</v>
      </c>
      <c r="F102" s="165">
        <v>16</v>
      </c>
      <c r="G102" s="166">
        <v>305</v>
      </c>
      <c r="H102" s="91"/>
      <c r="I102" s="167">
        <v>0.01</v>
      </c>
    </row>
    <row r="103" spans="1:9" ht="21" customHeight="1" thickBot="1">
      <c r="A103" s="750" t="s">
        <v>135</v>
      </c>
      <c r="B103" s="164" t="s">
        <v>89</v>
      </c>
      <c r="C103" s="164">
        <v>435</v>
      </c>
      <c r="D103" s="164" t="s">
        <v>89</v>
      </c>
      <c r="E103" s="164" t="s">
        <v>89</v>
      </c>
      <c r="F103" s="164" t="s">
        <v>89</v>
      </c>
      <c r="G103" s="166">
        <v>435</v>
      </c>
      <c r="H103" s="91"/>
      <c r="I103" s="167">
        <v>0.02</v>
      </c>
    </row>
    <row r="104" spans="1:9" ht="21" customHeight="1" thickBot="1">
      <c r="A104" s="750" t="s">
        <v>136</v>
      </c>
      <c r="B104" s="164" t="s">
        <v>89</v>
      </c>
      <c r="C104" s="164" t="s">
        <v>89</v>
      </c>
      <c r="D104" s="165">
        <v>60</v>
      </c>
      <c r="E104" s="165">
        <v>281</v>
      </c>
      <c r="F104" s="164" t="s">
        <v>89</v>
      </c>
      <c r="G104" s="166">
        <v>341</v>
      </c>
      <c r="H104" s="91"/>
      <c r="I104" s="167">
        <v>0.02</v>
      </c>
    </row>
    <row r="105" spans="1:9" ht="21" customHeight="1" thickBot="1">
      <c r="A105" s="752" t="s">
        <v>144</v>
      </c>
      <c r="B105" s="170">
        <v>427</v>
      </c>
      <c r="C105" s="170">
        <v>96</v>
      </c>
      <c r="D105" s="170">
        <v>122</v>
      </c>
      <c r="E105" s="171">
        <v>63</v>
      </c>
      <c r="F105" s="171">
        <v>13</v>
      </c>
      <c r="G105" s="172">
        <v>721</v>
      </c>
      <c r="H105" s="91"/>
      <c r="I105" s="173">
        <v>0.04</v>
      </c>
    </row>
    <row r="106" spans="1:9" ht="21" customHeight="1" thickTop="1" thickBot="1">
      <c r="A106" s="753" t="s">
        <v>102</v>
      </c>
      <c r="B106" s="174">
        <v>2188</v>
      </c>
      <c r="C106" s="174">
        <v>7654</v>
      </c>
      <c r="D106" s="175">
        <v>6850</v>
      </c>
      <c r="E106" s="175">
        <v>2798</v>
      </c>
      <c r="F106" s="176">
        <v>380</v>
      </c>
      <c r="G106" s="175">
        <v>19870</v>
      </c>
      <c r="H106" s="91"/>
      <c r="I106" s="177">
        <v>1</v>
      </c>
    </row>
    <row r="107" spans="1:9" ht="21" customHeight="1" thickTop="1" thickBot="1">
      <c r="A107" s="754" t="s">
        <v>137</v>
      </c>
      <c r="B107" s="178">
        <v>0.11</v>
      </c>
      <c r="C107" s="178">
        <v>0.39</v>
      </c>
      <c r="D107" s="178">
        <v>0.34</v>
      </c>
      <c r="E107" s="178">
        <v>0.14000000000000001</v>
      </c>
      <c r="F107" s="178">
        <v>0.02</v>
      </c>
      <c r="G107" s="177">
        <v>1</v>
      </c>
      <c r="H107" s="91"/>
      <c r="I107" s="91"/>
    </row>
    <row r="108" spans="1:9" ht="17.25" thickTop="1"/>
  </sheetData>
  <mergeCells count="6">
    <mergeCell ref="A22:I22"/>
    <mergeCell ref="A88:I88"/>
    <mergeCell ref="A89:I89"/>
    <mergeCell ref="A67:I67"/>
    <mergeCell ref="A44:I44"/>
    <mergeCell ref="A66:I66"/>
  </mergeCells>
  <conditionalFormatting sqref="B64:G64 B65:F65">
    <cfRule type="containsText" dxfId="7" priority="7" operator="containsText" text="True">
      <formula>NOT(ISERROR(SEARCH("True",B64)))</formula>
    </cfRule>
    <cfRule type="containsText" dxfId="6" priority="8" operator="containsText" text="False">
      <formula>NOT(ISERROR(SEARCH("False",B64)))</formula>
    </cfRule>
  </conditionalFormatting>
  <conditionalFormatting sqref="B42:G43">
    <cfRule type="containsText" dxfId="5" priority="5" operator="containsText" text="True">
      <formula>NOT(ISERROR(SEARCH("True",B42)))</formula>
    </cfRule>
    <cfRule type="containsText" dxfId="4" priority="6" operator="containsText" text="False">
      <formula>NOT(ISERROR(SEARCH("False",B42)))</formula>
    </cfRule>
  </conditionalFormatting>
  <conditionalFormatting sqref="B20:G21">
    <cfRule type="containsText" dxfId="3" priority="3" operator="containsText" text="True">
      <formula>NOT(ISERROR(SEARCH("True",B20)))</formula>
    </cfRule>
    <cfRule type="containsText" dxfId="2" priority="4" operator="containsText" text="False">
      <formula>NOT(ISERROR(SEARCH("False",B20)))</formula>
    </cfRule>
  </conditionalFormatting>
  <conditionalFormatting sqref="G65:I65">
    <cfRule type="containsText" dxfId="1" priority="1" operator="containsText" text="True">
      <formula>NOT(ISERROR(SEARCH("True",G65)))</formula>
    </cfRule>
    <cfRule type="containsText" dxfId="0" priority="2" operator="containsText" text="False">
      <formula>NOT(ISERROR(SEARCH("False",G65)))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50"/>
  <sheetViews>
    <sheetView zoomScaleNormal="100" workbookViewId="0">
      <selection activeCell="A43" sqref="A43"/>
    </sheetView>
  </sheetViews>
  <sheetFormatPr defaultColWidth="9.140625" defaultRowHeight="16.5"/>
  <cols>
    <col min="1" max="1" width="41.42578125" style="2" customWidth="1"/>
    <col min="2" max="11" width="14.140625" style="2" customWidth="1"/>
    <col min="12" max="16" width="14" style="2" customWidth="1"/>
    <col min="17" max="16384" width="9.140625" style="2"/>
  </cols>
  <sheetData>
    <row r="1" spans="1:16" ht="20.25">
      <c r="A1" s="1" t="s">
        <v>8</v>
      </c>
    </row>
    <row r="2" spans="1:16" ht="17.25" thickBot="1">
      <c r="L2" s="4"/>
      <c r="P2" s="32" t="s">
        <v>621</v>
      </c>
    </row>
    <row r="3" spans="1:16" s="5" customFormat="1" ht="33.75" customHeight="1" thickTop="1" thickBot="1">
      <c r="B3" s="21">
        <v>2010</v>
      </c>
      <c r="C3" s="21">
        <v>2011</v>
      </c>
      <c r="D3" s="21">
        <v>2012</v>
      </c>
      <c r="E3" s="21">
        <v>2013</v>
      </c>
      <c r="F3" s="21">
        <v>2014</v>
      </c>
      <c r="G3" s="21">
        <v>2015</v>
      </c>
      <c r="H3" s="21">
        <v>2016</v>
      </c>
      <c r="I3" s="21">
        <v>2017</v>
      </c>
      <c r="J3" s="21">
        <v>2018</v>
      </c>
      <c r="K3" s="21">
        <v>2019</v>
      </c>
      <c r="L3" s="22">
        <v>2020</v>
      </c>
      <c r="M3" s="22">
        <v>2021</v>
      </c>
      <c r="N3" s="585">
        <v>2022</v>
      </c>
      <c r="O3" s="585" t="s">
        <v>602</v>
      </c>
      <c r="P3" s="664" t="s">
        <v>620</v>
      </c>
    </row>
    <row r="4" spans="1:16" ht="15" customHeight="1" thickTop="1" thickBot="1">
      <c r="A4" s="268" t="s">
        <v>4</v>
      </c>
      <c r="B4" s="269"/>
      <c r="C4" s="269"/>
      <c r="D4" s="269"/>
      <c r="E4" s="269"/>
      <c r="F4" s="6"/>
      <c r="G4" s="6"/>
      <c r="H4" s="6"/>
      <c r="I4" s="6"/>
      <c r="J4" s="6"/>
      <c r="K4" s="7"/>
      <c r="L4" s="8"/>
      <c r="M4" s="9"/>
      <c r="N4" s="9"/>
      <c r="P4" s="9"/>
    </row>
    <row r="5" spans="1:16" ht="15" customHeight="1" thickBot="1">
      <c r="A5" s="270" t="s">
        <v>355</v>
      </c>
      <c r="B5" s="271">
        <v>734</v>
      </c>
      <c r="C5" s="271">
        <v>810</v>
      </c>
      <c r="D5" s="271">
        <v>690</v>
      </c>
      <c r="E5" s="271">
        <v>817</v>
      </c>
      <c r="F5" s="271">
        <v>567</v>
      </c>
      <c r="G5" s="271">
        <v>225</v>
      </c>
      <c r="H5" s="271">
        <v>486</v>
      </c>
      <c r="I5" s="271">
        <v>653</v>
      </c>
      <c r="J5" s="271">
        <v>664</v>
      </c>
      <c r="K5" s="271">
        <v>707</v>
      </c>
      <c r="L5" s="272" t="s">
        <v>403</v>
      </c>
      <c r="M5" s="273">
        <v>1.7</v>
      </c>
      <c r="N5" s="590">
        <v>1.5</v>
      </c>
      <c r="O5" s="271">
        <v>950</v>
      </c>
      <c r="P5" s="271">
        <v>898</v>
      </c>
    </row>
    <row r="6" spans="1:16" ht="15" customHeight="1" thickBot="1">
      <c r="A6" s="78" t="s">
        <v>6</v>
      </c>
      <c r="B6" s="11"/>
      <c r="C6" s="11"/>
      <c r="D6" s="11"/>
      <c r="E6" s="11"/>
      <c r="F6" s="11"/>
      <c r="G6" s="11"/>
      <c r="H6" s="11"/>
      <c r="I6" s="11"/>
      <c r="J6" s="11"/>
      <c r="K6" s="12"/>
      <c r="L6" s="13"/>
      <c r="M6" s="216"/>
      <c r="N6" s="274"/>
      <c r="O6" s="274"/>
      <c r="P6" s="274"/>
    </row>
    <row r="7" spans="1:16" ht="15" customHeight="1" thickBot="1">
      <c r="A7" s="270" t="s">
        <v>356</v>
      </c>
      <c r="B7" s="271">
        <v>492</v>
      </c>
      <c r="C7" s="271">
        <v>451</v>
      </c>
      <c r="D7" s="271">
        <v>481</v>
      </c>
      <c r="E7" s="271">
        <v>485</v>
      </c>
      <c r="F7" s="271">
        <v>387</v>
      </c>
      <c r="G7" s="271">
        <v>205</v>
      </c>
      <c r="H7" s="271">
        <v>221</v>
      </c>
      <c r="I7" s="271">
        <v>273</v>
      </c>
      <c r="J7" s="271">
        <v>427</v>
      </c>
      <c r="K7" s="271">
        <v>421</v>
      </c>
      <c r="L7" s="272">
        <v>0.8</v>
      </c>
      <c r="M7" s="273">
        <v>0.8</v>
      </c>
      <c r="N7" s="273">
        <v>0.8</v>
      </c>
      <c r="O7" s="275"/>
      <c r="P7" s="275"/>
    </row>
    <row r="8" spans="1:16" ht="15" customHeight="1" thickBot="1">
      <c r="A8" s="270" t="s">
        <v>357</v>
      </c>
      <c r="B8" s="271">
        <v>242</v>
      </c>
      <c r="C8" s="271">
        <v>359</v>
      </c>
      <c r="D8" s="271">
        <v>209</v>
      </c>
      <c r="E8" s="271">
        <v>332</v>
      </c>
      <c r="F8" s="271">
        <v>180</v>
      </c>
      <c r="G8" s="271">
        <v>20</v>
      </c>
      <c r="H8" s="271">
        <v>265</v>
      </c>
      <c r="I8" s="271">
        <v>380</v>
      </c>
      <c r="J8" s="271">
        <v>237</v>
      </c>
      <c r="K8" s="271">
        <v>286</v>
      </c>
      <c r="L8" s="272">
        <v>0.9</v>
      </c>
      <c r="M8" s="273">
        <v>0.8</v>
      </c>
      <c r="N8" s="273">
        <v>0.6</v>
      </c>
      <c r="O8" s="275"/>
      <c r="P8" s="275"/>
    </row>
    <row r="9" spans="1:16" ht="15" customHeight="1" thickBot="1">
      <c r="A9" s="270" t="s">
        <v>358</v>
      </c>
      <c r="B9" s="275"/>
      <c r="C9" s="275"/>
      <c r="D9" s="275"/>
      <c r="E9" s="275"/>
      <c r="F9" s="275"/>
      <c r="G9" s="275"/>
      <c r="H9" s="275"/>
      <c r="I9" s="275"/>
      <c r="J9" s="275"/>
      <c r="K9" s="275"/>
      <c r="L9" s="274" t="s">
        <v>89</v>
      </c>
      <c r="M9" s="272">
        <v>0.1</v>
      </c>
      <c r="N9" s="272">
        <v>0.1</v>
      </c>
      <c r="O9" s="275"/>
      <c r="P9" s="275"/>
    </row>
    <row r="10" spans="1:16" ht="15" customHeight="1">
      <c r="A10" s="14"/>
      <c r="B10" s="15"/>
      <c r="K10" s="16"/>
      <c r="L10" s="16"/>
      <c r="M10" s="9"/>
      <c r="N10" s="9"/>
      <c r="O10" s="9"/>
      <c r="P10" s="9"/>
    </row>
    <row r="11" spans="1:16" ht="15" customHeight="1" thickBot="1">
      <c r="A11" s="268" t="s">
        <v>336</v>
      </c>
      <c r="B11" s="17"/>
      <c r="K11" s="16"/>
      <c r="L11" s="16"/>
      <c r="M11" s="9"/>
      <c r="N11" s="9"/>
      <c r="O11" s="9"/>
      <c r="P11" s="9"/>
    </row>
    <row r="12" spans="1:16" ht="19.5" thickBot="1">
      <c r="A12" s="270" t="s">
        <v>361</v>
      </c>
      <c r="B12" s="276" t="s">
        <v>369</v>
      </c>
      <c r="C12" s="276" t="s">
        <v>370</v>
      </c>
      <c r="D12" s="276" t="s">
        <v>371</v>
      </c>
      <c r="E12" s="276" t="s">
        <v>372</v>
      </c>
      <c r="F12" s="276" t="s">
        <v>373</v>
      </c>
      <c r="G12" s="276" t="s">
        <v>374</v>
      </c>
      <c r="H12" s="276" t="s">
        <v>375</v>
      </c>
      <c r="I12" s="276" t="s">
        <v>7</v>
      </c>
      <c r="J12" s="276" t="s">
        <v>7</v>
      </c>
      <c r="K12" s="276" t="s">
        <v>371</v>
      </c>
      <c r="L12" s="274" t="s">
        <v>395</v>
      </c>
      <c r="M12" s="274" t="s">
        <v>395</v>
      </c>
      <c r="N12" s="274" t="s">
        <v>435</v>
      </c>
      <c r="O12" s="596" t="s">
        <v>435</v>
      </c>
      <c r="P12" s="596" t="s">
        <v>435</v>
      </c>
    </row>
    <row r="13" spans="1:16" ht="19.5" thickBot="1">
      <c r="A13" s="270" t="s">
        <v>419</v>
      </c>
      <c r="B13" s="276" t="s">
        <v>7</v>
      </c>
      <c r="C13" s="276" t="s">
        <v>7</v>
      </c>
      <c r="D13" s="276" t="s">
        <v>7</v>
      </c>
      <c r="E13" s="276" t="s">
        <v>7</v>
      </c>
      <c r="F13" s="276" t="s">
        <v>7</v>
      </c>
      <c r="G13" s="276" t="s">
        <v>7</v>
      </c>
      <c r="H13" s="276" t="s">
        <v>7</v>
      </c>
      <c r="I13" s="1008" t="s">
        <v>418</v>
      </c>
      <c r="J13" s="1009"/>
      <c r="K13" s="276" t="s">
        <v>7</v>
      </c>
      <c r="L13" s="276" t="s">
        <v>7</v>
      </c>
      <c r="M13" s="276" t="s">
        <v>7</v>
      </c>
      <c r="N13" s="589" t="s">
        <v>7</v>
      </c>
      <c r="O13" s="589" t="s">
        <v>7</v>
      </c>
      <c r="P13" s="589" t="s">
        <v>7</v>
      </c>
    </row>
    <row r="14" spans="1:16">
      <c r="B14" s="6"/>
    </row>
    <row r="15" spans="1:16" ht="19.5" thickBot="1">
      <c r="A15" s="268" t="s">
        <v>337</v>
      </c>
      <c r="B15" s="268"/>
      <c r="D15" s="18"/>
    </row>
    <row r="16" spans="1:16" ht="17.25" customHeight="1" thickBot="1">
      <c r="A16" s="270" t="s">
        <v>26</v>
      </c>
      <c r="B16" s="276">
        <v>2.7</v>
      </c>
      <c r="C16" s="760"/>
    </row>
    <row r="17" spans="1:3" ht="17.25" customHeight="1" thickBot="1">
      <c r="A17" s="270" t="s">
        <v>25</v>
      </c>
      <c r="B17" s="276">
        <v>3.2</v>
      </c>
      <c r="C17" s="760" t="s">
        <v>18</v>
      </c>
    </row>
    <row r="18" spans="1:3" ht="17.25" customHeight="1" thickBot="1">
      <c r="A18" s="270" t="s">
        <v>23</v>
      </c>
      <c r="B18" s="276">
        <v>3.3</v>
      </c>
      <c r="C18" s="760" t="s">
        <v>18</v>
      </c>
    </row>
    <row r="19" spans="1:3" ht="17.25" customHeight="1" thickBot="1">
      <c r="A19" s="270" t="s">
        <v>24</v>
      </c>
      <c r="B19" s="276">
        <v>3.5</v>
      </c>
      <c r="C19" s="760" t="s">
        <v>18</v>
      </c>
    </row>
    <row r="20" spans="1:3" ht="17.25" customHeight="1" thickBot="1">
      <c r="A20" s="270" t="s">
        <v>22</v>
      </c>
      <c r="B20" s="276">
        <v>2.8</v>
      </c>
      <c r="C20" s="760" t="s">
        <v>18</v>
      </c>
    </row>
    <row r="21" spans="1:3" ht="17.25" customHeight="1" thickBot="1">
      <c r="A21" s="270" t="s">
        <v>13</v>
      </c>
      <c r="B21" s="277">
        <v>2</v>
      </c>
      <c r="C21" s="761"/>
    </row>
    <row r="22" spans="1:3" ht="17.25" customHeight="1" thickBot="1">
      <c r="A22" s="270" t="s">
        <v>14</v>
      </c>
      <c r="B22" s="276">
        <v>2.8</v>
      </c>
      <c r="C22" s="760" t="s">
        <v>16</v>
      </c>
    </row>
    <row r="23" spans="1:3" ht="17.25" customHeight="1" thickBot="1">
      <c r="A23" s="270" t="s">
        <v>15</v>
      </c>
      <c r="B23" s="276">
        <v>2.5</v>
      </c>
      <c r="C23" s="761"/>
    </row>
    <row r="24" spans="1:3" ht="17.25" customHeight="1" thickBot="1">
      <c r="A24" s="270" t="s">
        <v>9</v>
      </c>
      <c r="B24" s="276">
        <v>3.8</v>
      </c>
      <c r="C24" s="760" t="s">
        <v>17</v>
      </c>
    </row>
    <row r="25" spans="1:3" ht="17.25" customHeight="1" thickBot="1">
      <c r="A25" s="270" t="s">
        <v>10</v>
      </c>
      <c r="B25" s="276">
        <v>3.2</v>
      </c>
      <c r="C25" s="761"/>
    </row>
    <row r="26" spans="1:3" ht="17.25" customHeight="1" thickBot="1">
      <c r="A26" s="270" t="s">
        <v>11</v>
      </c>
      <c r="B26" s="276">
        <v>5.9</v>
      </c>
      <c r="C26" s="760" t="s">
        <v>20</v>
      </c>
    </row>
    <row r="27" spans="1:3" ht="17.25" customHeight="1" thickBot="1">
      <c r="A27" s="278" t="s">
        <v>353</v>
      </c>
      <c r="B27" s="274">
        <v>6.8</v>
      </c>
      <c r="C27" s="760"/>
    </row>
    <row r="28" spans="1:3" ht="17.25" customHeight="1" thickBot="1">
      <c r="A28" s="270" t="s">
        <v>343</v>
      </c>
      <c r="B28" s="274">
        <v>4.4000000000000004</v>
      </c>
      <c r="C28" s="761"/>
    </row>
    <row r="29" spans="1:3" ht="17.25" customHeight="1" thickBot="1">
      <c r="A29" s="270" t="s">
        <v>427</v>
      </c>
      <c r="B29" s="279">
        <v>4</v>
      </c>
      <c r="C29" s="761"/>
    </row>
    <row r="30" spans="1:3" ht="17.25" customHeight="1" thickBot="1">
      <c r="A30" s="270" t="s">
        <v>711</v>
      </c>
      <c r="B30" s="279">
        <v>4.0999999999999996</v>
      </c>
      <c r="C30" s="202"/>
    </row>
    <row r="31" spans="1:3" ht="15" customHeight="1">
      <c r="A31" s="629"/>
      <c r="B31" s="15"/>
      <c r="C31" s="762"/>
    </row>
    <row r="32" spans="1:3" ht="15" customHeight="1" thickBot="1">
      <c r="A32" s="630" t="s">
        <v>12</v>
      </c>
      <c r="B32" s="630"/>
      <c r="C32" s="761"/>
    </row>
    <row r="33" spans="1:3" ht="17.25" customHeight="1" thickBot="1">
      <c r="A33" s="270" t="s">
        <v>302</v>
      </c>
      <c r="B33" s="277">
        <v>4.3000000000000007</v>
      </c>
      <c r="C33" s="760"/>
    </row>
    <row r="34" spans="1:3" ht="17.25" customHeight="1" thickBot="1">
      <c r="A34" s="270" t="s">
        <v>394</v>
      </c>
      <c r="B34" s="277">
        <v>9</v>
      </c>
      <c r="C34" s="760" t="s">
        <v>18</v>
      </c>
    </row>
    <row r="35" spans="1:3" ht="17.25" customHeight="1" thickBot="1">
      <c r="A35" s="270" t="s">
        <v>303</v>
      </c>
      <c r="B35" s="277">
        <v>5.2</v>
      </c>
      <c r="C35" s="761"/>
    </row>
    <row r="36" spans="1:3" ht="17.25" customHeight="1" thickBot="1">
      <c r="A36" s="270" t="s">
        <v>304</v>
      </c>
      <c r="B36" s="277">
        <v>7.2</v>
      </c>
      <c r="C36" s="760" t="s">
        <v>16</v>
      </c>
    </row>
    <row r="37" spans="1:3" ht="17.25" customHeight="1" thickBot="1">
      <c r="A37" s="270" t="s">
        <v>305</v>
      </c>
      <c r="B37" s="277">
        <v>11.8</v>
      </c>
      <c r="C37" s="760" t="s">
        <v>17</v>
      </c>
    </row>
    <row r="38" spans="1:3" ht="17.25" customHeight="1" thickBot="1">
      <c r="A38" s="270" t="s">
        <v>306</v>
      </c>
      <c r="B38" s="277">
        <v>12</v>
      </c>
      <c r="C38" s="760"/>
    </row>
    <row r="39" spans="1:3" ht="17.25" customHeight="1" thickBot="1">
      <c r="A39" s="270" t="s">
        <v>308</v>
      </c>
      <c r="B39" s="277">
        <v>12</v>
      </c>
      <c r="C39" s="761"/>
    </row>
    <row r="40" spans="1:3" ht="17.25" customHeight="1" thickBot="1">
      <c r="A40" s="270" t="s">
        <v>309</v>
      </c>
      <c r="B40" s="277">
        <v>19</v>
      </c>
      <c r="C40" s="760" t="s">
        <v>20</v>
      </c>
    </row>
    <row r="41" spans="1:3" ht="17.25" customHeight="1" thickBot="1">
      <c r="A41" s="270" t="s">
        <v>350</v>
      </c>
      <c r="B41" s="279">
        <v>17.7</v>
      </c>
      <c r="C41" s="761"/>
    </row>
    <row r="42" spans="1:3" ht="17.25" customHeight="1" thickBot="1">
      <c r="A42" s="270" t="s">
        <v>441</v>
      </c>
      <c r="B42" s="279">
        <v>17</v>
      </c>
      <c r="C42" s="761"/>
    </row>
    <row r="43" spans="1:3" ht="17.25" customHeight="1" thickBot="1">
      <c r="A43" s="270" t="s">
        <v>550</v>
      </c>
      <c r="B43" s="279">
        <v>17.3</v>
      </c>
      <c r="C43" s="761"/>
    </row>
    <row r="44" spans="1:3">
      <c r="A44" s="48"/>
    </row>
    <row r="45" spans="1:3">
      <c r="A45" s="1010" t="s">
        <v>19</v>
      </c>
      <c r="B45" s="1010"/>
      <c r="C45" s="1010"/>
    </row>
    <row r="46" spans="1:3">
      <c r="A46" s="1007" t="s">
        <v>21</v>
      </c>
      <c r="B46" s="1007"/>
      <c r="C46" s="1007"/>
    </row>
    <row r="47" spans="1:3">
      <c r="A47" s="1007" t="s">
        <v>51</v>
      </c>
      <c r="B47" s="1007"/>
      <c r="C47" s="1007"/>
    </row>
    <row r="48" spans="1:3">
      <c r="A48" s="1007" t="s">
        <v>52</v>
      </c>
      <c r="B48" s="1007"/>
      <c r="C48" s="1007"/>
    </row>
    <row r="49" spans="1:3">
      <c r="A49" s="1007" t="s">
        <v>53</v>
      </c>
      <c r="B49" s="1007"/>
      <c r="C49" s="1007"/>
    </row>
    <row r="50" spans="1:3">
      <c r="A50" s="1007" t="s">
        <v>619</v>
      </c>
      <c r="B50" s="1007"/>
      <c r="C50" s="1007"/>
    </row>
  </sheetData>
  <mergeCells count="7">
    <mergeCell ref="A50:C50"/>
    <mergeCell ref="I13:J13"/>
    <mergeCell ref="A46:C46"/>
    <mergeCell ref="A47:C47"/>
    <mergeCell ref="A48:C48"/>
    <mergeCell ref="A49:C49"/>
    <mergeCell ref="A45:C4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218"/>
  <sheetViews>
    <sheetView topLeftCell="A136" zoomScaleNormal="100" workbookViewId="0">
      <selection activeCell="I77" sqref="I77"/>
    </sheetView>
  </sheetViews>
  <sheetFormatPr defaultColWidth="9.140625" defaultRowHeight="16.5"/>
  <cols>
    <col min="1" max="1" width="8.140625" style="2" customWidth="1"/>
    <col min="2" max="2" width="66.85546875" style="24" customWidth="1"/>
    <col min="3" max="3" width="3.28515625" style="2" customWidth="1"/>
    <col min="4" max="4" width="13.7109375" style="2" customWidth="1"/>
    <col min="5" max="5" width="15" style="2" customWidth="1"/>
    <col min="6" max="7" width="13.140625" style="2" customWidth="1"/>
    <col min="8" max="9" width="13.140625" style="2" bestFit="1" customWidth="1"/>
    <col min="10" max="16384" width="9.140625" style="2"/>
  </cols>
  <sheetData>
    <row r="1" spans="1:9" ht="21" customHeight="1" thickBot="1">
      <c r="A1" s="23" t="s">
        <v>360</v>
      </c>
      <c r="F1" s="69"/>
      <c r="G1" s="27"/>
      <c r="H1" s="27"/>
      <c r="I1" s="27"/>
    </row>
    <row r="2" spans="1:9" ht="35.1" customHeight="1" thickTop="1" thickBot="1">
      <c r="B2" s="33"/>
      <c r="D2" s="70">
        <v>2018</v>
      </c>
      <c r="E2" s="70">
        <v>2019</v>
      </c>
      <c r="F2" s="70">
        <v>2020</v>
      </c>
      <c r="G2" s="70" t="s">
        <v>481</v>
      </c>
      <c r="H2" s="70">
        <v>2022</v>
      </c>
      <c r="I2" s="666" t="s">
        <v>603</v>
      </c>
    </row>
    <row r="3" spans="1:9" ht="21" customHeight="1" thickTop="1" thickBot="1">
      <c r="B3" s="474" t="s">
        <v>517</v>
      </c>
      <c r="D3" s="180"/>
      <c r="E3" s="180"/>
      <c r="F3" s="180"/>
      <c r="G3" s="180"/>
      <c r="H3" s="180"/>
      <c r="I3" s="180"/>
    </row>
    <row r="4" spans="1:9" ht="21" customHeight="1" thickBot="1">
      <c r="B4" s="464" t="s">
        <v>236</v>
      </c>
      <c r="C4" s="28"/>
      <c r="D4" s="465">
        <v>3.6</v>
      </c>
      <c r="E4" s="465">
        <v>5.3</v>
      </c>
      <c r="F4" s="465">
        <v>10.1</v>
      </c>
      <c r="G4" s="465">
        <v>12.3</v>
      </c>
      <c r="H4" s="465">
        <v>10.8</v>
      </c>
      <c r="I4" s="465">
        <v>11.6</v>
      </c>
    </row>
    <row r="5" spans="1:9" ht="18.75">
      <c r="B5" s="485"/>
      <c r="C5" s="5"/>
      <c r="D5" s="486"/>
      <c r="E5" s="486"/>
      <c r="F5" s="486"/>
      <c r="G5" s="486"/>
      <c r="H5" s="486"/>
      <c r="I5" s="486"/>
    </row>
    <row r="6" spans="1:9" ht="21" customHeight="1">
      <c r="A6" s="73"/>
      <c r="B6" s="487" t="s">
        <v>310</v>
      </c>
      <c r="C6" s="5"/>
      <c r="D6" s="488">
        <v>0.56999999999999995</v>
      </c>
      <c r="E6" s="488">
        <v>0.55000000000000004</v>
      </c>
      <c r="F6" s="488">
        <v>0.34</v>
      </c>
      <c r="G6" s="488">
        <v>0.34</v>
      </c>
      <c r="H6" s="488">
        <v>0.36</v>
      </c>
      <c r="I6" s="488">
        <v>0.35</v>
      </c>
    </row>
    <row r="7" spans="1:9" ht="21" customHeight="1">
      <c r="A7" s="73"/>
      <c r="B7" s="489" t="s">
        <v>476</v>
      </c>
      <c r="C7" s="5"/>
      <c r="D7" s="490"/>
      <c r="E7" s="490"/>
      <c r="F7" s="490"/>
      <c r="G7" s="488">
        <v>0.16</v>
      </c>
      <c r="H7" s="488">
        <v>0.15</v>
      </c>
      <c r="I7" s="488">
        <v>0.16</v>
      </c>
    </row>
    <row r="8" spans="1:9" ht="21" customHeight="1">
      <c r="A8" s="73"/>
      <c r="B8" s="491" t="s">
        <v>237</v>
      </c>
      <c r="C8" s="5"/>
      <c r="D8" s="492">
        <v>0.18</v>
      </c>
      <c r="E8" s="492">
        <v>0.25</v>
      </c>
      <c r="F8" s="492">
        <v>0.33</v>
      </c>
      <c r="G8" s="493"/>
      <c r="H8" s="493"/>
      <c r="I8" s="493"/>
    </row>
    <row r="9" spans="1:9" ht="21" customHeight="1">
      <c r="A9" s="73"/>
      <c r="B9" s="491" t="s">
        <v>480</v>
      </c>
      <c r="C9" s="5"/>
      <c r="D9" s="494"/>
      <c r="E9" s="494"/>
      <c r="F9" s="494"/>
      <c r="G9" s="488">
        <v>0.1</v>
      </c>
      <c r="H9" s="488">
        <v>7.0000000000000007E-2</v>
      </c>
      <c r="I9" s="488">
        <v>0.09</v>
      </c>
    </row>
    <row r="10" spans="1:9" ht="21" customHeight="1">
      <c r="A10" s="73"/>
      <c r="B10" s="491" t="s">
        <v>643</v>
      </c>
      <c r="C10" s="5"/>
      <c r="D10" s="492">
        <v>0.09</v>
      </c>
      <c r="E10" s="492">
        <v>0.05</v>
      </c>
      <c r="F10" s="492">
        <v>7.0000000000000007E-2</v>
      </c>
      <c r="G10" s="488">
        <v>0.09</v>
      </c>
      <c r="H10" s="488">
        <v>7.0000000000000007E-2</v>
      </c>
      <c r="I10" s="488">
        <v>0.08</v>
      </c>
    </row>
    <row r="11" spans="1:9" ht="21" customHeight="1">
      <c r="A11" s="73"/>
      <c r="B11" s="491" t="s">
        <v>238</v>
      </c>
      <c r="C11" s="5"/>
      <c r="D11" s="492">
        <v>0.11</v>
      </c>
      <c r="E11" s="492">
        <v>0.08</v>
      </c>
      <c r="F11" s="492">
        <v>0.11</v>
      </c>
      <c r="G11" s="488">
        <v>0.11</v>
      </c>
      <c r="H11" s="488">
        <v>0.1</v>
      </c>
      <c r="I11" s="488">
        <v>0.08</v>
      </c>
    </row>
    <row r="12" spans="1:9" ht="21" customHeight="1">
      <c r="A12" s="73"/>
      <c r="B12" s="491" t="s">
        <v>477</v>
      </c>
      <c r="C12" s="5"/>
      <c r="D12" s="494"/>
      <c r="E12" s="494"/>
      <c r="F12" s="494"/>
      <c r="G12" s="488">
        <v>0.09</v>
      </c>
      <c r="H12" s="488">
        <v>0.11</v>
      </c>
      <c r="I12" s="488">
        <v>0.11</v>
      </c>
    </row>
    <row r="13" spans="1:9" ht="21" customHeight="1">
      <c r="A13" s="73"/>
      <c r="B13" s="491" t="s">
        <v>478</v>
      </c>
      <c r="C13" s="5"/>
      <c r="D13" s="494"/>
      <c r="E13" s="494"/>
      <c r="F13" s="494"/>
      <c r="G13" s="488">
        <v>0.08</v>
      </c>
      <c r="H13" s="488">
        <v>0.09</v>
      </c>
      <c r="I13" s="488">
        <v>0.08</v>
      </c>
    </row>
    <row r="14" spans="1:9" ht="21" customHeight="1">
      <c r="A14" s="73"/>
      <c r="B14" s="491" t="s">
        <v>239</v>
      </c>
      <c r="C14" s="5"/>
      <c r="D14" s="492">
        <v>0.05</v>
      </c>
      <c r="E14" s="492">
        <v>7.0000000000000007E-2</v>
      </c>
      <c r="F14" s="492">
        <v>0.15</v>
      </c>
      <c r="G14" s="493"/>
      <c r="H14" s="493"/>
      <c r="I14" s="493"/>
    </row>
    <row r="15" spans="1:9" ht="21" customHeight="1" thickBot="1">
      <c r="B15" s="495" t="s">
        <v>479</v>
      </c>
      <c r="C15" s="5"/>
      <c r="D15" s="496"/>
      <c r="E15" s="496"/>
      <c r="F15" s="496"/>
      <c r="G15" s="497">
        <v>0.03</v>
      </c>
      <c r="H15" s="497">
        <v>0.05</v>
      </c>
      <c r="I15" s="497">
        <v>0.05</v>
      </c>
    </row>
    <row r="16" spans="1:9" ht="21" customHeight="1" thickBot="1">
      <c r="B16" s="498"/>
      <c r="C16" s="5"/>
      <c r="D16" s="499">
        <v>1</v>
      </c>
      <c r="E16" s="499">
        <v>1</v>
      </c>
      <c r="F16" s="499">
        <v>1</v>
      </c>
      <c r="G16" s="499">
        <v>1</v>
      </c>
      <c r="H16" s="499">
        <v>1</v>
      </c>
      <c r="I16" s="499">
        <v>1</v>
      </c>
    </row>
    <row r="18" spans="2:9" ht="17.25" thickBot="1"/>
    <row r="19" spans="2:9" ht="35.1" customHeight="1" thickTop="1" thickBot="1">
      <c r="B19" s="33"/>
      <c r="D19" s="70">
        <v>2018</v>
      </c>
      <c r="E19" s="70">
        <v>2019</v>
      </c>
      <c r="F19" s="70">
        <v>2020</v>
      </c>
      <c r="G19" s="70">
        <v>2021</v>
      </c>
      <c r="H19" s="70">
        <v>2022</v>
      </c>
      <c r="I19" s="666" t="s">
        <v>603</v>
      </c>
    </row>
    <row r="20" spans="2:9" ht="20.25" customHeight="1" thickTop="1" thickBot="1">
      <c r="B20" s="474" t="s">
        <v>516</v>
      </c>
      <c r="D20" s="180"/>
      <c r="E20" s="180"/>
      <c r="F20" s="180"/>
      <c r="G20" s="180"/>
      <c r="H20" s="180"/>
      <c r="I20" s="180"/>
    </row>
    <row r="21" spans="2:9" ht="20.25" customHeight="1" thickBot="1">
      <c r="B21" s="464" t="s">
        <v>236</v>
      </c>
      <c r="C21" s="28"/>
      <c r="D21" s="465">
        <v>3.6</v>
      </c>
      <c r="E21" s="465">
        <v>5.3</v>
      </c>
      <c r="F21" s="465">
        <v>10.1</v>
      </c>
      <c r="G21" s="465">
        <v>12.3</v>
      </c>
      <c r="H21" s="465">
        <v>10.8</v>
      </c>
      <c r="I21" s="465">
        <v>11.6</v>
      </c>
    </row>
    <row r="22" spans="2:9" ht="6.75" customHeight="1">
      <c r="B22" s="466"/>
      <c r="C22" s="5"/>
      <c r="D22" s="467"/>
      <c r="E22" s="467"/>
      <c r="F22" s="467"/>
      <c r="G22" s="467"/>
      <c r="H22" s="467"/>
      <c r="I22" s="467"/>
    </row>
    <row r="23" spans="2:9" ht="20.25" customHeight="1">
      <c r="B23" s="471" t="s">
        <v>124</v>
      </c>
      <c r="C23" s="28"/>
      <c r="D23" s="472"/>
      <c r="E23" s="469">
        <v>0.34</v>
      </c>
      <c r="F23" s="469">
        <v>0.22</v>
      </c>
      <c r="G23" s="469">
        <v>0.19</v>
      </c>
      <c r="H23" s="469">
        <v>0.23</v>
      </c>
      <c r="I23" s="469">
        <v>0.21</v>
      </c>
    </row>
    <row r="24" spans="2:9" ht="20.25" customHeight="1">
      <c r="B24" s="473" t="s">
        <v>125</v>
      </c>
      <c r="C24" s="28"/>
      <c r="D24" s="472"/>
      <c r="E24" s="469">
        <v>0.23</v>
      </c>
      <c r="F24" s="469">
        <v>0.16</v>
      </c>
      <c r="G24" s="469">
        <v>0.19</v>
      </c>
      <c r="H24" s="469">
        <v>0.19</v>
      </c>
      <c r="I24" s="469">
        <v>0.21</v>
      </c>
    </row>
    <row r="25" spans="2:9" ht="20.25" customHeight="1">
      <c r="B25" s="473" t="s">
        <v>49</v>
      </c>
      <c r="C25" s="28"/>
      <c r="D25" s="472"/>
      <c r="E25" s="469">
        <v>0.32</v>
      </c>
      <c r="F25" s="469">
        <v>0.35</v>
      </c>
      <c r="G25" s="469">
        <v>0.34</v>
      </c>
      <c r="H25" s="469">
        <v>0.27</v>
      </c>
      <c r="I25" s="469">
        <v>0.28000000000000003</v>
      </c>
    </row>
    <row r="26" spans="2:9" ht="20.25" customHeight="1">
      <c r="B26" s="473" t="s">
        <v>126</v>
      </c>
      <c r="C26" s="28"/>
      <c r="D26" s="472"/>
      <c r="E26" s="469">
        <v>0.09</v>
      </c>
      <c r="F26" s="469">
        <v>0.23</v>
      </c>
      <c r="G26" s="469">
        <v>0.23</v>
      </c>
      <c r="H26" s="469">
        <v>0.27</v>
      </c>
      <c r="I26" s="469">
        <v>0.27</v>
      </c>
    </row>
    <row r="27" spans="2:9" ht="20.25" customHeight="1">
      <c r="B27" s="484" t="s">
        <v>364</v>
      </c>
      <c r="C27" s="5"/>
      <c r="D27" s="472"/>
      <c r="E27" s="469">
        <v>0.02</v>
      </c>
      <c r="F27" s="469">
        <v>0.04</v>
      </c>
      <c r="G27" s="469">
        <v>0.05</v>
      </c>
      <c r="H27" s="469">
        <v>0.04</v>
      </c>
      <c r="I27" s="469">
        <v>0.03</v>
      </c>
    </row>
    <row r="28" spans="2:9" ht="18.75">
      <c r="B28" s="183"/>
      <c r="C28" s="5"/>
      <c r="D28" s="184"/>
      <c r="E28" s="184"/>
      <c r="F28" s="184"/>
      <c r="G28" s="184"/>
      <c r="H28" s="184"/>
      <c r="I28" s="184"/>
    </row>
    <row r="29" spans="2:9" ht="17.25" thickBot="1"/>
    <row r="30" spans="2:9" ht="35.1" customHeight="1" thickTop="1" thickBot="1">
      <c r="B30" s="33"/>
      <c r="D30" s="70">
        <v>2018</v>
      </c>
      <c r="E30" s="70">
        <v>2019</v>
      </c>
      <c r="F30" s="70">
        <v>2020</v>
      </c>
      <c r="G30" s="70">
        <v>2021</v>
      </c>
      <c r="H30" s="70">
        <v>2022</v>
      </c>
      <c r="I30" s="666" t="s">
        <v>603</v>
      </c>
    </row>
    <row r="31" spans="2:9" ht="20.25" customHeight="1" thickTop="1" thickBot="1">
      <c r="B31" s="474" t="s">
        <v>515</v>
      </c>
      <c r="D31" s="180"/>
      <c r="E31" s="180"/>
      <c r="F31" s="180"/>
      <c r="G31" s="180"/>
      <c r="H31" s="180"/>
      <c r="I31" s="180"/>
    </row>
    <row r="32" spans="2:9" ht="20.25" customHeight="1" thickBot="1">
      <c r="B32" s="464" t="s">
        <v>241</v>
      </c>
      <c r="C32" s="28"/>
      <c r="D32" s="465">
        <v>1.4</v>
      </c>
      <c r="E32" s="465">
        <v>1.3</v>
      </c>
      <c r="F32" s="465">
        <v>2</v>
      </c>
      <c r="G32" s="465">
        <v>3</v>
      </c>
      <c r="H32" s="465">
        <v>3.5</v>
      </c>
      <c r="I32" s="465">
        <v>0.8</v>
      </c>
    </row>
    <row r="33" spans="2:9" ht="6.75" customHeight="1">
      <c r="B33" s="466"/>
      <c r="C33" s="5"/>
      <c r="D33" s="467"/>
      <c r="E33" s="467"/>
      <c r="F33" s="467"/>
      <c r="G33" s="467"/>
      <c r="H33" s="467"/>
      <c r="I33" s="467"/>
    </row>
    <row r="34" spans="2:9" ht="20.25" customHeight="1">
      <c r="B34" s="195" t="s">
        <v>242</v>
      </c>
      <c r="C34" s="28"/>
      <c r="D34" s="469" t="s">
        <v>125</v>
      </c>
      <c r="E34" s="469" t="s">
        <v>240</v>
      </c>
      <c r="F34" s="469" t="s">
        <v>49</v>
      </c>
      <c r="G34" s="469" t="s">
        <v>49</v>
      </c>
      <c r="H34" s="469" t="s">
        <v>575</v>
      </c>
      <c r="I34" s="469" t="s">
        <v>240</v>
      </c>
    </row>
    <row r="35" spans="2:9" ht="20.25" customHeight="1">
      <c r="B35" s="482" t="s">
        <v>243</v>
      </c>
      <c r="C35" s="28"/>
      <c r="D35" s="468"/>
      <c r="E35" s="470">
        <v>250</v>
      </c>
      <c r="F35" s="470">
        <v>888</v>
      </c>
      <c r="G35" s="483">
        <v>1294</v>
      </c>
      <c r="H35" s="483">
        <v>991</v>
      </c>
      <c r="I35" s="483">
        <v>485</v>
      </c>
    </row>
    <row r="36" spans="2:9" ht="20.25" customHeight="1">
      <c r="B36" s="482" t="s">
        <v>244</v>
      </c>
      <c r="C36" s="28"/>
      <c r="D36" s="470">
        <v>130</v>
      </c>
      <c r="E36" s="470">
        <v>140</v>
      </c>
      <c r="F36" s="470">
        <v>259</v>
      </c>
      <c r="G36" s="470">
        <v>315</v>
      </c>
      <c r="H36" s="594">
        <v>96</v>
      </c>
      <c r="I36" s="594">
        <v>66</v>
      </c>
    </row>
    <row r="37" spans="2:9" ht="18.75">
      <c r="B37" s="187"/>
      <c r="C37" s="190"/>
      <c r="D37" s="191"/>
      <c r="E37" s="191"/>
      <c r="F37" s="191"/>
      <c r="G37" s="191"/>
      <c r="H37" s="191"/>
      <c r="I37" s="191"/>
    </row>
    <row r="38" spans="2:9" ht="19.5" thickBot="1">
      <c r="B38" s="182"/>
      <c r="C38" s="190"/>
      <c r="D38" s="192"/>
      <c r="E38" s="192"/>
      <c r="F38" s="193"/>
      <c r="G38" s="193"/>
      <c r="H38" s="193"/>
      <c r="I38" s="193"/>
    </row>
    <row r="39" spans="2:9" ht="35.1" customHeight="1" thickTop="1" thickBot="1">
      <c r="B39" s="33"/>
      <c r="D39" s="70">
        <v>2018</v>
      </c>
      <c r="E39" s="70">
        <v>2019</v>
      </c>
      <c r="F39" s="70">
        <v>2020</v>
      </c>
      <c r="G39" s="70">
        <v>2021</v>
      </c>
      <c r="H39" s="70">
        <v>2022</v>
      </c>
      <c r="I39" s="666" t="s">
        <v>603</v>
      </c>
    </row>
    <row r="40" spans="2:9" ht="20.25" customHeight="1" thickTop="1" thickBot="1">
      <c r="B40" s="474" t="s">
        <v>514</v>
      </c>
      <c r="D40" s="180"/>
      <c r="E40" s="180"/>
      <c r="F40" s="180"/>
      <c r="G40" s="180"/>
      <c r="H40" s="180"/>
      <c r="I40" s="180"/>
    </row>
    <row r="41" spans="2:9" ht="20.25" customHeight="1" thickBot="1">
      <c r="B41" s="464" t="s">
        <v>236</v>
      </c>
      <c r="C41" s="28"/>
      <c r="D41" s="465">
        <v>2</v>
      </c>
      <c r="E41" s="465">
        <v>2.9</v>
      </c>
      <c r="F41" s="465">
        <v>3.5</v>
      </c>
      <c r="G41" s="465">
        <v>4.2</v>
      </c>
      <c r="H41" s="465">
        <v>3.9</v>
      </c>
      <c r="I41" s="465">
        <v>4.0999999999999996</v>
      </c>
    </row>
    <row r="42" spans="2:9" ht="6.75" customHeight="1">
      <c r="B42" s="466"/>
      <c r="C42" s="5"/>
      <c r="D42" s="467"/>
      <c r="E42" s="467"/>
      <c r="F42" s="467"/>
      <c r="G42" s="467"/>
      <c r="H42" s="467"/>
      <c r="I42" s="467"/>
    </row>
    <row r="43" spans="2:9" ht="20.25" customHeight="1" thickBot="1">
      <c r="B43" s="478" t="s">
        <v>250</v>
      </c>
      <c r="C43" s="28"/>
      <c r="D43" s="470"/>
      <c r="E43" s="470"/>
      <c r="F43" s="469"/>
      <c r="G43" s="469"/>
      <c r="H43" s="469"/>
      <c r="I43" s="469"/>
    </row>
    <row r="44" spans="2:9" ht="20.25" customHeight="1">
      <c r="B44" s="194" t="s">
        <v>251</v>
      </c>
      <c r="C44" s="28"/>
      <c r="D44" s="472"/>
      <c r="E44" s="469">
        <v>0.34</v>
      </c>
      <c r="F44" s="469">
        <v>0.35</v>
      </c>
      <c r="G44" s="469">
        <v>0.35</v>
      </c>
      <c r="H44" s="469">
        <v>0.36</v>
      </c>
      <c r="I44" s="469">
        <v>0.36</v>
      </c>
    </row>
    <row r="45" spans="2:9" ht="20.25" customHeight="1">
      <c r="B45" s="195" t="s">
        <v>252</v>
      </c>
      <c r="C45" s="28"/>
      <c r="D45" s="472"/>
      <c r="E45" s="469">
        <v>0.12</v>
      </c>
      <c r="F45" s="469">
        <v>0.12</v>
      </c>
      <c r="G45" s="469">
        <v>0.12</v>
      </c>
      <c r="H45" s="469">
        <v>0.12</v>
      </c>
      <c r="I45" s="469">
        <v>0.13</v>
      </c>
    </row>
    <row r="46" spans="2:9" ht="20.25" customHeight="1">
      <c r="B46" s="195" t="s">
        <v>253</v>
      </c>
      <c r="C46" s="28"/>
      <c r="D46" s="472"/>
      <c r="E46" s="469">
        <v>0.05</v>
      </c>
      <c r="F46" s="469">
        <v>0.04</v>
      </c>
      <c r="G46" s="469">
        <v>0.04</v>
      </c>
      <c r="H46" s="469">
        <v>0.05</v>
      </c>
      <c r="I46" s="469">
        <v>0.05</v>
      </c>
    </row>
    <row r="47" spans="2:9" ht="20.25" customHeight="1">
      <c r="B47" s="195" t="s">
        <v>254</v>
      </c>
      <c r="C47" s="28"/>
      <c r="D47" s="472"/>
      <c r="E47" s="469">
        <v>0.05</v>
      </c>
      <c r="F47" s="469">
        <v>0.04</v>
      </c>
      <c r="G47" s="469">
        <v>0.04</v>
      </c>
      <c r="H47" s="469">
        <v>0.04</v>
      </c>
      <c r="I47" s="469">
        <v>0.04</v>
      </c>
    </row>
    <row r="48" spans="2:9" ht="20.25" customHeight="1">
      <c r="B48" s="195" t="s">
        <v>255</v>
      </c>
      <c r="C48" s="28"/>
      <c r="D48" s="472"/>
      <c r="E48" s="469">
        <v>7.0000000000000007E-2</v>
      </c>
      <c r="F48" s="469">
        <v>7.0000000000000007E-2</v>
      </c>
      <c r="G48" s="469">
        <v>7.0000000000000007E-2</v>
      </c>
      <c r="H48" s="469">
        <v>7.0000000000000007E-2</v>
      </c>
      <c r="I48" s="469">
        <v>7.0000000000000007E-2</v>
      </c>
    </row>
    <row r="49" spans="1:9" ht="20.25" customHeight="1">
      <c r="B49" s="195" t="s">
        <v>256</v>
      </c>
      <c r="C49" s="28"/>
      <c r="D49" s="472"/>
      <c r="E49" s="469">
        <v>0.06</v>
      </c>
      <c r="F49" s="469">
        <v>0.06</v>
      </c>
      <c r="G49" s="469">
        <v>0.06</v>
      </c>
      <c r="H49" s="469">
        <v>0.06</v>
      </c>
      <c r="I49" s="469">
        <v>0.05</v>
      </c>
    </row>
    <row r="50" spans="1:9" ht="20.25" customHeight="1">
      <c r="B50" s="195" t="s">
        <v>257</v>
      </c>
      <c r="C50" s="28"/>
      <c r="D50" s="472"/>
      <c r="E50" s="469">
        <v>0.16</v>
      </c>
      <c r="F50" s="469">
        <v>0.18</v>
      </c>
      <c r="G50" s="469">
        <v>0.18</v>
      </c>
      <c r="H50" s="469">
        <v>0.18</v>
      </c>
      <c r="I50" s="469">
        <v>0.18</v>
      </c>
    </row>
    <row r="51" spans="1:9" ht="20.25" customHeight="1">
      <c r="B51" s="195" t="s">
        <v>258</v>
      </c>
      <c r="C51" s="28"/>
      <c r="D51" s="472"/>
      <c r="E51" s="469">
        <v>0.03</v>
      </c>
      <c r="F51" s="469">
        <v>0.03</v>
      </c>
      <c r="G51" s="469">
        <v>0.03</v>
      </c>
      <c r="H51" s="469">
        <v>0.03</v>
      </c>
      <c r="I51" s="469">
        <v>0.03</v>
      </c>
    </row>
    <row r="52" spans="1:9" ht="20.25" customHeight="1">
      <c r="B52" s="195" t="s">
        <v>259</v>
      </c>
      <c r="C52" s="28"/>
      <c r="D52" s="472"/>
      <c r="E52" s="469">
        <v>0.03</v>
      </c>
      <c r="F52" s="469">
        <v>0.03</v>
      </c>
      <c r="G52" s="469">
        <v>0.03</v>
      </c>
      <c r="H52" s="469">
        <v>0.03</v>
      </c>
      <c r="I52" s="469">
        <v>0.03</v>
      </c>
    </row>
    <row r="53" spans="1:9" ht="20.25" customHeight="1">
      <c r="B53" s="195" t="s">
        <v>260</v>
      </c>
      <c r="C53" s="28"/>
      <c r="D53" s="472"/>
      <c r="E53" s="469">
        <v>0.04</v>
      </c>
      <c r="F53" s="469">
        <v>0.03</v>
      </c>
      <c r="G53" s="469">
        <v>0.03</v>
      </c>
      <c r="H53" s="469">
        <v>0.02</v>
      </c>
      <c r="I53" s="469">
        <v>0.02</v>
      </c>
    </row>
    <row r="54" spans="1:9" ht="20.25" customHeight="1">
      <c r="B54" s="195" t="s">
        <v>261</v>
      </c>
      <c r="C54" s="28"/>
      <c r="D54" s="472"/>
      <c r="E54" s="469">
        <v>0.05</v>
      </c>
      <c r="F54" s="469">
        <v>0.05</v>
      </c>
      <c r="G54" s="469">
        <v>0.05</v>
      </c>
      <c r="H54" s="469">
        <v>0.04</v>
      </c>
      <c r="I54" s="469">
        <v>0.04</v>
      </c>
    </row>
    <row r="55" spans="1:9" ht="20.25" customHeight="1">
      <c r="B55" s="195" t="s">
        <v>262</v>
      </c>
      <c r="C55" s="28"/>
      <c r="D55" s="472"/>
      <c r="E55" s="469" t="s">
        <v>89</v>
      </c>
      <c r="F55" s="469" t="s">
        <v>89</v>
      </c>
      <c r="G55" s="469" t="s">
        <v>89</v>
      </c>
      <c r="H55" s="469" t="s">
        <v>89</v>
      </c>
      <c r="I55" s="469">
        <v>0</v>
      </c>
    </row>
    <row r="56" spans="1:9" s="67" customFormat="1" ht="20.25" customHeight="1">
      <c r="B56" s="466" t="s">
        <v>102</v>
      </c>
      <c r="C56" s="5"/>
      <c r="D56" s="479"/>
      <c r="E56" s="480">
        <v>0.99998383468567054</v>
      </c>
      <c r="F56" s="480">
        <v>1</v>
      </c>
      <c r="G56" s="480">
        <v>1</v>
      </c>
      <c r="H56" s="480">
        <v>1.0000000000000002</v>
      </c>
      <c r="I56" s="480">
        <v>1.0000000000000002</v>
      </c>
    </row>
    <row r="57" spans="1:9" ht="6.75" customHeight="1">
      <c r="B57" s="466"/>
      <c r="C57" s="5"/>
      <c r="D57" s="467"/>
      <c r="E57" s="467"/>
      <c r="F57" s="467"/>
      <c r="G57" s="467"/>
      <c r="H57" s="467"/>
      <c r="I57" s="467"/>
    </row>
    <row r="58" spans="1:9" ht="20.25" customHeight="1">
      <c r="A58" s="1213" t="s">
        <v>248</v>
      </c>
      <c r="B58" s="195" t="s">
        <v>245</v>
      </c>
      <c r="C58" s="28"/>
      <c r="D58" s="472"/>
      <c r="E58" s="469">
        <v>0.34</v>
      </c>
      <c r="F58" s="469">
        <v>0.33</v>
      </c>
      <c r="G58" s="469">
        <v>0.31</v>
      </c>
      <c r="H58" s="469">
        <v>0.31</v>
      </c>
      <c r="I58" s="469">
        <v>0.33</v>
      </c>
    </row>
    <row r="59" spans="1:9" ht="20.25" customHeight="1">
      <c r="A59" s="1213"/>
      <c r="B59" s="195" t="s">
        <v>246</v>
      </c>
      <c r="C59" s="28"/>
      <c r="D59" s="468"/>
      <c r="E59" s="470">
        <v>77</v>
      </c>
      <c r="F59" s="470">
        <v>77</v>
      </c>
      <c r="G59" s="470">
        <v>76</v>
      </c>
      <c r="H59" s="470">
        <v>75</v>
      </c>
      <c r="I59" s="470">
        <v>75</v>
      </c>
    </row>
    <row r="60" spans="1:9" ht="20.25" customHeight="1">
      <c r="A60" s="1213"/>
      <c r="B60" s="195" t="s">
        <v>247</v>
      </c>
      <c r="C60" s="28"/>
      <c r="D60" s="468"/>
      <c r="E60" s="470">
        <v>12</v>
      </c>
      <c r="F60" s="470">
        <v>11</v>
      </c>
      <c r="G60" s="470">
        <v>12</v>
      </c>
      <c r="H60" s="470">
        <v>10</v>
      </c>
      <c r="I60" s="470">
        <v>11</v>
      </c>
    </row>
    <row r="61" spans="1:9" ht="6.75" customHeight="1">
      <c r="B61" s="466"/>
      <c r="C61" s="5"/>
      <c r="D61" s="467"/>
      <c r="E61" s="467"/>
      <c r="F61" s="467"/>
      <c r="G61" s="467"/>
      <c r="H61" s="467"/>
      <c r="I61" s="467"/>
    </row>
    <row r="62" spans="1:9" ht="20.25" customHeight="1">
      <c r="A62" s="1214" t="s">
        <v>249</v>
      </c>
      <c r="B62" s="195" t="s">
        <v>245</v>
      </c>
      <c r="C62" s="28"/>
      <c r="D62" s="472"/>
      <c r="E62" s="469" t="s">
        <v>398</v>
      </c>
      <c r="F62" s="469" t="s">
        <v>399</v>
      </c>
      <c r="G62" s="469" t="s">
        <v>464</v>
      </c>
      <c r="H62" s="469" t="s">
        <v>576</v>
      </c>
      <c r="I62" s="469" t="s">
        <v>670</v>
      </c>
    </row>
    <row r="63" spans="1:9" ht="20.25" customHeight="1">
      <c r="A63" s="1214"/>
      <c r="B63" s="195" t="s">
        <v>246</v>
      </c>
      <c r="C63" s="28"/>
      <c r="D63" s="468"/>
      <c r="E63" s="470">
        <v>71</v>
      </c>
      <c r="F63" s="470">
        <v>71</v>
      </c>
      <c r="G63" s="470">
        <v>73</v>
      </c>
      <c r="H63" s="470">
        <v>72</v>
      </c>
      <c r="I63" s="470">
        <v>71</v>
      </c>
    </row>
    <row r="64" spans="1:9" ht="20.25" customHeight="1">
      <c r="A64" s="1214"/>
      <c r="B64" s="195" t="s">
        <v>247</v>
      </c>
      <c r="C64" s="28"/>
      <c r="D64" s="468"/>
      <c r="E64" s="470">
        <v>16</v>
      </c>
      <c r="F64" s="470">
        <v>14</v>
      </c>
      <c r="G64" s="470">
        <v>14</v>
      </c>
      <c r="H64" s="470">
        <v>12</v>
      </c>
      <c r="I64" s="470">
        <v>14</v>
      </c>
    </row>
    <row r="65" spans="1:9" ht="6.75" customHeight="1">
      <c r="B65" s="466"/>
      <c r="C65" s="5"/>
      <c r="D65" s="467"/>
      <c r="E65" s="467"/>
      <c r="F65" s="467"/>
      <c r="G65" s="467"/>
      <c r="H65" s="467"/>
      <c r="I65" s="467"/>
    </row>
    <row r="66" spans="1:9" ht="20.85" customHeight="1">
      <c r="B66" s="195" t="s">
        <v>242</v>
      </c>
      <c r="C66" s="28"/>
      <c r="D66" s="468"/>
      <c r="E66" s="469" t="s">
        <v>240</v>
      </c>
      <c r="F66" s="469" t="s">
        <v>125</v>
      </c>
      <c r="G66" s="481" t="s">
        <v>125</v>
      </c>
      <c r="H66" s="591" t="s">
        <v>125</v>
      </c>
      <c r="I66" s="591" t="s">
        <v>125</v>
      </c>
    </row>
    <row r="67" spans="1:9" ht="20.85" customHeight="1">
      <c r="B67" s="195" t="s">
        <v>317</v>
      </c>
      <c r="C67" s="28"/>
      <c r="D67" s="470"/>
      <c r="E67" s="469"/>
      <c r="F67" s="469"/>
      <c r="G67" s="469"/>
      <c r="H67" s="469"/>
      <c r="I67" s="469"/>
    </row>
    <row r="68" spans="1:9" ht="20.85" customHeight="1">
      <c r="B68" s="471" t="s">
        <v>124</v>
      </c>
      <c r="C68" s="28"/>
      <c r="D68" s="468"/>
      <c r="E68" s="472"/>
      <c r="F68" s="469">
        <v>0.57999999999999996</v>
      </c>
      <c r="G68" s="469">
        <v>0.49</v>
      </c>
      <c r="H68" s="469">
        <v>0.56000000000000005</v>
      </c>
      <c r="I68" s="469">
        <v>0.55000000000000004</v>
      </c>
    </row>
    <row r="69" spans="1:9" ht="20.85" customHeight="1">
      <c r="B69" s="473" t="s">
        <v>125</v>
      </c>
      <c r="C69" s="28"/>
      <c r="D69" s="468"/>
      <c r="E69" s="472"/>
      <c r="F69" s="469">
        <v>0.19</v>
      </c>
      <c r="G69" s="469">
        <v>0.27</v>
      </c>
      <c r="H69" s="469">
        <v>0.22</v>
      </c>
      <c r="I69" s="469">
        <v>0.22</v>
      </c>
    </row>
    <row r="70" spans="1:9" ht="20.85" customHeight="1">
      <c r="B70" s="473" t="s">
        <v>49</v>
      </c>
      <c r="C70" s="28"/>
      <c r="D70" s="468"/>
      <c r="E70" s="472"/>
      <c r="F70" s="469">
        <v>0.18</v>
      </c>
      <c r="G70" s="469">
        <v>0.23</v>
      </c>
      <c r="H70" s="469">
        <v>0.21</v>
      </c>
      <c r="I70" s="469">
        <v>0.21</v>
      </c>
    </row>
    <row r="71" spans="1:9" ht="20.85" customHeight="1">
      <c r="B71" s="473" t="s">
        <v>126</v>
      </c>
      <c r="C71" s="28"/>
      <c r="D71" s="468"/>
      <c r="E71" s="472"/>
      <c r="F71" s="469">
        <v>0.04</v>
      </c>
      <c r="G71" s="469" t="s">
        <v>89</v>
      </c>
      <c r="H71" s="469">
        <v>0.01</v>
      </c>
      <c r="I71" s="469">
        <v>0.02</v>
      </c>
    </row>
    <row r="72" spans="1:9" ht="20.85" customHeight="1">
      <c r="B72" s="473" t="s">
        <v>400</v>
      </c>
      <c r="C72" s="28"/>
      <c r="D72" s="468"/>
      <c r="E72" s="472"/>
      <c r="F72" s="469">
        <v>0.01</v>
      </c>
      <c r="G72" s="469">
        <v>0.01</v>
      </c>
      <c r="H72" s="469">
        <v>0</v>
      </c>
      <c r="I72" s="469">
        <v>0</v>
      </c>
    </row>
    <row r="73" spans="1:9" ht="18.75">
      <c r="B73" s="187"/>
      <c r="C73" s="28"/>
      <c r="D73" s="196"/>
      <c r="E73" s="197"/>
      <c r="F73" s="197"/>
      <c r="G73" s="197"/>
      <c r="H73" s="197"/>
      <c r="I73" s="197"/>
    </row>
    <row r="74" spans="1:9" ht="17.25" thickBot="1"/>
    <row r="75" spans="1:9" ht="35.1" customHeight="1" thickTop="1" thickBot="1">
      <c r="B75" s="33"/>
      <c r="D75" s="70">
        <v>2018</v>
      </c>
      <c r="E75" s="70">
        <v>2019</v>
      </c>
      <c r="F75" s="70">
        <v>2020</v>
      </c>
      <c r="G75" s="70">
        <v>2021</v>
      </c>
      <c r="H75" s="70">
        <v>2022</v>
      </c>
      <c r="I75" s="666" t="s">
        <v>603</v>
      </c>
    </row>
    <row r="76" spans="1:9" ht="20.25" customHeight="1" thickTop="1" thickBot="1">
      <c r="B76" s="474" t="s">
        <v>513</v>
      </c>
      <c r="D76" s="180"/>
      <c r="E76" s="180"/>
      <c r="F76" s="180"/>
      <c r="G76" s="180"/>
      <c r="H76" s="180"/>
      <c r="I76" s="180"/>
    </row>
    <row r="77" spans="1:9" ht="20.25" customHeight="1" thickBot="1">
      <c r="B77" s="464" t="s">
        <v>236</v>
      </c>
      <c r="C77" s="28"/>
      <c r="D77" s="465">
        <v>0.4</v>
      </c>
      <c r="E77" s="465">
        <v>0.4</v>
      </c>
      <c r="F77" s="465">
        <v>1.1000000000000001</v>
      </c>
      <c r="G77" s="465">
        <v>1.3</v>
      </c>
      <c r="H77" s="465">
        <v>1.1000000000000001</v>
      </c>
      <c r="I77" s="465">
        <v>1</v>
      </c>
    </row>
    <row r="78" spans="1:9" ht="6.75" customHeight="1">
      <c r="B78" s="466"/>
      <c r="C78" s="5"/>
      <c r="D78" s="467"/>
      <c r="E78" s="467"/>
      <c r="F78" s="467"/>
      <c r="G78" s="467"/>
      <c r="H78" s="467"/>
      <c r="I78" s="467"/>
    </row>
    <row r="79" spans="1:9" ht="20.25" customHeight="1">
      <c r="A79" s="1213" t="s">
        <v>271</v>
      </c>
      <c r="B79" s="195" t="s">
        <v>272</v>
      </c>
      <c r="C79" s="28"/>
      <c r="D79" s="472"/>
      <c r="E79" s="469">
        <v>0.16</v>
      </c>
      <c r="F79" s="469">
        <v>0.24</v>
      </c>
      <c r="G79" s="469">
        <v>0.28999999999999998</v>
      </c>
      <c r="H79" s="469">
        <v>0.28000000000000003</v>
      </c>
      <c r="I79" s="469">
        <v>0.3</v>
      </c>
    </row>
    <row r="80" spans="1:9" ht="20.25" customHeight="1">
      <c r="A80" s="1213"/>
      <c r="B80" s="195" t="s">
        <v>273</v>
      </c>
      <c r="C80" s="28"/>
      <c r="D80" s="472"/>
      <c r="E80" s="469">
        <v>0.57999999999999996</v>
      </c>
      <c r="F80" s="469">
        <v>0.51</v>
      </c>
      <c r="G80" s="469">
        <v>0.41</v>
      </c>
      <c r="H80" s="469">
        <v>0.36</v>
      </c>
      <c r="I80" s="469">
        <v>0.33</v>
      </c>
    </row>
    <row r="81" spans="1:9" ht="20.25" customHeight="1">
      <c r="A81" s="1213"/>
      <c r="B81" s="195" t="s">
        <v>274</v>
      </c>
      <c r="C81" s="28"/>
      <c r="D81" s="468"/>
      <c r="E81" s="469">
        <v>0.12</v>
      </c>
      <c r="F81" s="469">
        <v>0.21</v>
      </c>
      <c r="G81" s="469">
        <v>0.26</v>
      </c>
      <c r="H81" s="469">
        <v>0.28000000000000003</v>
      </c>
      <c r="I81" s="469">
        <v>0.31</v>
      </c>
    </row>
    <row r="82" spans="1:9" ht="20.25" customHeight="1">
      <c r="A82" s="1213"/>
      <c r="B82" s="195" t="s">
        <v>301</v>
      </c>
      <c r="C82" s="28"/>
      <c r="D82" s="468"/>
      <c r="E82" s="469">
        <v>0.14000000000000001</v>
      </c>
      <c r="F82" s="469">
        <v>0.04</v>
      </c>
      <c r="G82" s="469">
        <v>0.04</v>
      </c>
      <c r="H82" s="469">
        <v>0.08</v>
      </c>
      <c r="I82" s="469">
        <v>0.06</v>
      </c>
    </row>
    <row r="83" spans="1:9" ht="6.75" customHeight="1">
      <c r="B83" s="466"/>
      <c r="C83" s="5"/>
      <c r="D83" s="467"/>
      <c r="E83" s="467"/>
      <c r="F83" s="467"/>
      <c r="G83" s="467"/>
      <c r="H83" s="467"/>
      <c r="I83" s="467"/>
    </row>
    <row r="84" spans="1:9" ht="20.25" customHeight="1">
      <c r="B84" s="195" t="s">
        <v>242</v>
      </c>
      <c r="C84" s="28"/>
      <c r="D84" s="468"/>
      <c r="E84" s="469" t="s">
        <v>240</v>
      </c>
      <c r="F84" s="469" t="s">
        <v>329</v>
      </c>
      <c r="G84" s="469" t="s">
        <v>126</v>
      </c>
      <c r="H84" s="579" t="s">
        <v>126</v>
      </c>
      <c r="I84" s="579" t="s">
        <v>126</v>
      </c>
    </row>
    <row r="85" spans="1:9" ht="20.25" customHeight="1">
      <c r="B85" s="195" t="s">
        <v>317</v>
      </c>
      <c r="C85" s="28"/>
      <c r="D85" s="470"/>
      <c r="E85" s="469"/>
      <c r="F85" s="469"/>
      <c r="G85" s="469"/>
      <c r="H85" s="469"/>
      <c r="I85" s="469"/>
    </row>
    <row r="86" spans="1:9" ht="20.25" customHeight="1">
      <c r="B86" s="471" t="s">
        <v>124</v>
      </c>
      <c r="C86" s="28"/>
      <c r="D86" s="468"/>
      <c r="E86" s="472"/>
      <c r="F86" s="469" t="s">
        <v>89</v>
      </c>
      <c r="G86" s="469" t="s">
        <v>89</v>
      </c>
      <c r="H86" s="469">
        <v>0.05</v>
      </c>
      <c r="I86" s="469">
        <v>0</v>
      </c>
    </row>
    <row r="87" spans="1:9" ht="20.25" customHeight="1">
      <c r="B87" s="473" t="s">
        <v>125</v>
      </c>
      <c r="C87" s="28"/>
      <c r="D87" s="468"/>
      <c r="E87" s="472"/>
      <c r="F87" s="469">
        <v>0.06</v>
      </c>
      <c r="G87" s="469" t="s">
        <v>89</v>
      </c>
      <c r="H87" s="469">
        <v>0.05</v>
      </c>
      <c r="I87" s="469">
        <v>0</v>
      </c>
    </row>
    <row r="88" spans="1:9" ht="20.25" customHeight="1">
      <c r="B88" s="473" t="s">
        <v>49</v>
      </c>
      <c r="C88" s="28"/>
      <c r="D88" s="468"/>
      <c r="E88" s="472"/>
      <c r="F88" s="469">
        <v>0.51</v>
      </c>
      <c r="G88" s="469">
        <v>0.26</v>
      </c>
      <c r="H88" s="469">
        <v>0.14000000000000001</v>
      </c>
      <c r="I88" s="469">
        <v>0.19</v>
      </c>
    </row>
    <row r="89" spans="1:9" ht="20.25" customHeight="1">
      <c r="B89" s="473" t="s">
        <v>126</v>
      </c>
      <c r="C89" s="28"/>
      <c r="D89" s="468"/>
      <c r="E89" s="472"/>
      <c r="F89" s="469">
        <v>0.39</v>
      </c>
      <c r="G89" s="469">
        <v>0.53</v>
      </c>
      <c r="H89" s="469">
        <v>0.63</v>
      </c>
      <c r="I89" s="469">
        <v>0.69</v>
      </c>
    </row>
    <row r="90" spans="1:9" ht="20.25" customHeight="1">
      <c r="B90" s="471" t="s">
        <v>401</v>
      </c>
      <c r="C90" s="28"/>
      <c r="D90" s="468"/>
      <c r="E90" s="472"/>
      <c r="F90" s="469">
        <v>0.04</v>
      </c>
      <c r="G90" s="469">
        <v>0.21</v>
      </c>
      <c r="H90" s="469">
        <v>0.13</v>
      </c>
      <c r="I90" s="469">
        <v>0.12</v>
      </c>
    </row>
    <row r="92" spans="1:9" ht="17.25" thickBot="1"/>
    <row r="93" spans="1:9" ht="35.1" customHeight="1" thickTop="1" thickBot="1">
      <c r="B93" s="33"/>
      <c r="D93" s="70">
        <v>2018</v>
      </c>
      <c r="E93" s="70">
        <v>2019</v>
      </c>
      <c r="F93" s="70">
        <v>2020</v>
      </c>
      <c r="G93" s="70" t="s">
        <v>481</v>
      </c>
      <c r="H93" s="70">
        <v>2022</v>
      </c>
      <c r="I93" s="666" t="s">
        <v>603</v>
      </c>
    </row>
    <row r="94" spans="1:9" ht="20.25" customHeight="1" thickTop="1" thickBot="1">
      <c r="B94" s="474" t="s">
        <v>512</v>
      </c>
      <c r="D94" s="180"/>
      <c r="E94" s="180"/>
      <c r="F94" s="180"/>
      <c r="G94" s="180"/>
      <c r="H94" s="180"/>
      <c r="I94" s="180"/>
    </row>
    <row r="95" spans="1:9" ht="20.25" customHeight="1" thickBot="1">
      <c r="B95" s="464" t="s">
        <v>236</v>
      </c>
      <c r="C95" s="28"/>
      <c r="D95" s="475"/>
      <c r="E95" s="475"/>
      <c r="F95" s="475"/>
      <c r="G95" s="465">
        <v>1.161</v>
      </c>
      <c r="H95" s="465">
        <v>0.8</v>
      </c>
      <c r="I95" s="465">
        <v>1.1000000000000001</v>
      </c>
    </row>
    <row r="96" spans="1:9" ht="6.75" customHeight="1">
      <c r="B96" s="466"/>
      <c r="C96" s="5"/>
      <c r="D96" s="467"/>
      <c r="E96" s="467"/>
      <c r="F96" s="467"/>
      <c r="G96" s="467"/>
      <c r="H96" s="467"/>
      <c r="I96" s="467"/>
    </row>
    <row r="97" spans="2:9" ht="20.25" customHeight="1">
      <c r="B97" s="195" t="s">
        <v>242</v>
      </c>
      <c r="C97" s="28"/>
      <c r="D97" s="468"/>
      <c r="E97" s="472"/>
      <c r="F97" s="472"/>
      <c r="G97" s="469" t="s">
        <v>49</v>
      </c>
      <c r="H97" s="469" t="s">
        <v>577</v>
      </c>
      <c r="I97" s="469" t="s">
        <v>577</v>
      </c>
    </row>
    <row r="98" spans="2:9" ht="20.25" customHeight="1">
      <c r="B98" s="195" t="s">
        <v>317</v>
      </c>
      <c r="C98" s="28"/>
      <c r="D98" s="470"/>
      <c r="E98" s="469"/>
      <c r="F98" s="469"/>
      <c r="G98" s="469"/>
      <c r="H98" s="469"/>
      <c r="I98" s="469"/>
    </row>
    <row r="99" spans="2:9" ht="20.25" customHeight="1">
      <c r="B99" s="471" t="s">
        <v>124</v>
      </c>
      <c r="C99" s="28"/>
      <c r="D99" s="468"/>
      <c r="E99" s="472"/>
      <c r="F99" s="472"/>
      <c r="G99" s="469" t="s">
        <v>89</v>
      </c>
      <c r="H99" s="469">
        <v>0</v>
      </c>
      <c r="I99" s="469">
        <v>0</v>
      </c>
    </row>
    <row r="100" spans="2:9" ht="20.25" customHeight="1">
      <c r="B100" s="473" t="s">
        <v>125</v>
      </c>
      <c r="C100" s="28"/>
      <c r="D100" s="468"/>
      <c r="E100" s="472"/>
      <c r="F100" s="472"/>
      <c r="G100" s="469">
        <v>5.027650356867102E-2</v>
      </c>
      <c r="H100" s="469">
        <v>0.04</v>
      </c>
      <c r="I100" s="469">
        <v>0.03</v>
      </c>
    </row>
    <row r="101" spans="2:9" ht="20.25" customHeight="1">
      <c r="B101" s="473" t="s">
        <v>49</v>
      </c>
      <c r="C101" s="28"/>
      <c r="D101" s="468"/>
      <c r="E101" s="472"/>
      <c r="F101" s="472"/>
      <c r="G101" s="469">
        <v>0.93614972127229246</v>
      </c>
      <c r="H101" s="469">
        <v>0.88</v>
      </c>
      <c r="I101" s="469">
        <v>0.9</v>
      </c>
    </row>
    <row r="102" spans="2:9" ht="20.25" customHeight="1">
      <c r="B102" s="473" t="s">
        <v>126</v>
      </c>
      <c r="C102" s="28"/>
      <c r="D102" s="468"/>
      <c r="E102" s="472"/>
      <c r="F102" s="472"/>
      <c r="G102" s="469" t="s">
        <v>89</v>
      </c>
      <c r="H102" s="469">
        <v>0.08</v>
      </c>
      <c r="I102" s="469">
        <v>0.05</v>
      </c>
    </row>
    <row r="103" spans="2:9" ht="20.25" customHeight="1">
      <c r="B103" s="473" t="s">
        <v>364</v>
      </c>
      <c r="C103" s="28"/>
      <c r="D103" s="468"/>
      <c r="E103" s="472"/>
      <c r="F103" s="472"/>
      <c r="G103" s="469">
        <v>0.01</v>
      </c>
      <c r="H103" s="469">
        <v>0</v>
      </c>
      <c r="I103" s="469">
        <v>0.02</v>
      </c>
    </row>
    <row r="104" spans="2:9" ht="6.75" customHeight="1">
      <c r="B104" s="466"/>
      <c r="C104" s="5"/>
      <c r="D104" s="467"/>
      <c r="E104" s="467"/>
      <c r="F104" s="467"/>
      <c r="G104" s="467"/>
      <c r="H104" s="467"/>
      <c r="I104" s="467"/>
    </row>
    <row r="105" spans="2:9" ht="20.25" customHeight="1">
      <c r="B105" s="195" t="s">
        <v>275</v>
      </c>
      <c r="C105" s="28"/>
      <c r="D105" s="468"/>
      <c r="E105" s="472"/>
      <c r="F105" s="472"/>
      <c r="G105" s="477">
        <v>1</v>
      </c>
      <c r="H105" s="477">
        <v>1</v>
      </c>
      <c r="I105" s="477">
        <v>1</v>
      </c>
    </row>
    <row r="106" spans="2:9" ht="20.25" customHeight="1">
      <c r="B106" s="195" t="s">
        <v>276</v>
      </c>
      <c r="C106" s="28"/>
      <c r="D106" s="468"/>
      <c r="E106" s="468"/>
      <c r="F106" s="468"/>
      <c r="G106" s="470">
        <v>26</v>
      </c>
      <c r="H106" s="470">
        <v>26</v>
      </c>
      <c r="I106" s="470">
        <v>26</v>
      </c>
    </row>
    <row r="108" spans="2:9" ht="17.25" thickBot="1"/>
    <row r="109" spans="2:9" ht="35.1" customHeight="1" thickTop="1" thickBot="1">
      <c r="B109" s="33"/>
      <c r="D109" s="70">
        <v>2018</v>
      </c>
      <c r="E109" s="70">
        <v>2019</v>
      </c>
      <c r="F109" s="70">
        <v>2020</v>
      </c>
      <c r="G109" s="70" t="s">
        <v>481</v>
      </c>
      <c r="H109" s="70">
        <v>2022</v>
      </c>
      <c r="I109" s="666" t="s">
        <v>603</v>
      </c>
    </row>
    <row r="110" spans="2:9" ht="20.25" customHeight="1" thickTop="1" thickBot="1">
      <c r="B110" s="564" t="s">
        <v>511</v>
      </c>
      <c r="D110" s="180"/>
      <c r="E110" s="180"/>
      <c r="F110" s="180"/>
      <c r="G110" s="180"/>
      <c r="H110" s="180"/>
      <c r="I110" s="180"/>
    </row>
    <row r="111" spans="2:9" ht="20.25" customHeight="1" thickBot="1">
      <c r="B111" s="464" t="s">
        <v>236</v>
      </c>
      <c r="C111" s="28"/>
      <c r="D111" s="475"/>
      <c r="E111" s="475"/>
      <c r="F111" s="475"/>
      <c r="G111" s="465">
        <v>1.9279999999999999</v>
      </c>
      <c r="H111" s="465">
        <v>1.7</v>
      </c>
      <c r="I111" s="465">
        <v>1.8</v>
      </c>
    </row>
    <row r="112" spans="2:9" ht="6.75" customHeight="1">
      <c r="B112" s="466"/>
      <c r="C112" s="5"/>
      <c r="D112" s="467"/>
      <c r="E112" s="467"/>
      <c r="F112" s="467"/>
      <c r="G112" s="467"/>
      <c r="H112" s="467"/>
      <c r="I112" s="467"/>
    </row>
    <row r="113" spans="2:9" ht="20.25" customHeight="1">
      <c r="B113" s="195" t="s">
        <v>242</v>
      </c>
      <c r="C113" s="28"/>
      <c r="D113" s="468"/>
      <c r="E113" s="472"/>
      <c r="F113" s="472"/>
      <c r="G113" s="469" t="s">
        <v>49</v>
      </c>
      <c r="H113" s="469" t="s">
        <v>49</v>
      </c>
      <c r="I113" s="469" t="s">
        <v>49</v>
      </c>
    </row>
    <row r="114" spans="2:9" ht="20.25" customHeight="1">
      <c r="B114" s="195" t="s">
        <v>317</v>
      </c>
      <c r="C114" s="28"/>
      <c r="D114" s="470"/>
      <c r="E114" s="469"/>
      <c r="F114" s="469"/>
      <c r="G114" s="469"/>
      <c r="H114" s="469"/>
      <c r="I114" s="469"/>
    </row>
    <row r="115" spans="2:9" ht="20.25" customHeight="1">
      <c r="B115" s="471" t="s">
        <v>124</v>
      </c>
      <c r="C115" s="28"/>
      <c r="D115" s="468"/>
      <c r="E115" s="472"/>
      <c r="F115" s="472"/>
      <c r="G115" s="469" t="s">
        <v>89</v>
      </c>
      <c r="H115" s="469">
        <v>0</v>
      </c>
      <c r="I115" s="469">
        <v>0</v>
      </c>
    </row>
    <row r="116" spans="2:9" ht="20.25" customHeight="1">
      <c r="B116" s="473" t="s">
        <v>125</v>
      </c>
      <c r="C116" s="28"/>
      <c r="D116" s="468"/>
      <c r="E116" s="472"/>
      <c r="F116" s="472"/>
      <c r="G116" s="469">
        <v>0.2805425199600346</v>
      </c>
      <c r="H116" s="469">
        <v>0.27</v>
      </c>
      <c r="I116" s="469">
        <v>0.26</v>
      </c>
    </row>
    <row r="117" spans="2:9" ht="20.25" customHeight="1">
      <c r="B117" s="473" t="s">
        <v>49</v>
      </c>
      <c r="C117" s="28"/>
      <c r="D117" s="468"/>
      <c r="E117" s="472"/>
      <c r="F117" s="472"/>
      <c r="G117" s="469">
        <v>0.4028150821372401</v>
      </c>
      <c r="H117" s="469">
        <v>0.44</v>
      </c>
      <c r="I117" s="469">
        <v>0.41</v>
      </c>
    </row>
    <row r="118" spans="2:9" ht="20.25" customHeight="1">
      <c r="B118" s="473" t="s">
        <v>126</v>
      </c>
      <c r="C118" s="28"/>
      <c r="D118" s="468"/>
      <c r="E118" s="472"/>
      <c r="F118" s="472"/>
      <c r="G118" s="469">
        <v>0.2566612475937331</v>
      </c>
      <c r="H118" s="469">
        <v>0.25</v>
      </c>
      <c r="I118" s="469">
        <v>0.28999999999999998</v>
      </c>
    </row>
    <row r="119" spans="2:9" ht="20.25" customHeight="1">
      <c r="B119" s="473" t="s">
        <v>364</v>
      </c>
      <c r="C119" s="28"/>
      <c r="D119" s="468"/>
      <c r="E119" s="472"/>
      <c r="F119" s="472"/>
      <c r="G119" s="469">
        <v>5.9981150308992114E-2</v>
      </c>
      <c r="H119" s="469">
        <v>0.04</v>
      </c>
      <c r="I119" s="469">
        <v>0.04</v>
      </c>
    </row>
    <row r="120" spans="2:9" ht="6.75" customHeight="1">
      <c r="B120" s="466"/>
      <c r="C120" s="5"/>
      <c r="D120" s="467"/>
      <c r="E120" s="467"/>
      <c r="F120" s="467"/>
      <c r="G120" s="467"/>
      <c r="H120" s="467"/>
      <c r="I120" s="467"/>
    </row>
    <row r="121" spans="2:9" ht="20.25" customHeight="1">
      <c r="B121" s="195" t="s">
        <v>275</v>
      </c>
      <c r="C121" s="28"/>
      <c r="D121" s="468"/>
      <c r="E121" s="472"/>
      <c r="F121" s="472"/>
      <c r="G121" s="477">
        <v>0.26</v>
      </c>
      <c r="H121" s="477">
        <v>0.32</v>
      </c>
      <c r="I121" s="477">
        <v>0.27</v>
      </c>
    </row>
    <row r="122" spans="2:9" ht="20.25" customHeight="1">
      <c r="B122" s="195" t="s">
        <v>276</v>
      </c>
      <c r="C122" s="28"/>
      <c r="D122" s="468"/>
      <c r="E122" s="468"/>
      <c r="F122" s="468"/>
      <c r="G122" s="470">
        <v>51</v>
      </c>
      <c r="H122" s="470">
        <v>54</v>
      </c>
      <c r="I122" s="470">
        <v>51</v>
      </c>
    </row>
    <row r="124" spans="2:9" ht="17.25" thickBot="1"/>
    <row r="125" spans="2:9" ht="35.1" customHeight="1" thickTop="1" thickBot="1">
      <c r="B125" s="33"/>
      <c r="D125" s="70">
        <v>2018</v>
      </c>
      <c r="E125" s="70">
        <v>2019</v>
      </c>
      <c r="F125" s="70">
        <v>2020</v>
      </c>
      <c r="G125" s="70" t="s">
        <v>481</v>
      </c>
      <c r="H125" s="70">
        <v>2022</v>
      </c>
      <c r="I125" s="666" t="s">
        <v>603</v>
      </c>
    </row>
    <row r="126" spans="2:9" ht="20.25" customHeight="1" thickTop="1" thickBot="1">
      <c r="B126" s="474" t="s">
        <v>510</v>
      </c>
      <c r="D126" s="180"/>
      <c r="E126" s="180"/>
      <c r="F126" s="180"/>
      <c r="G126" s="180"/>
      <c r="H126" s="180"/>
      <c r="I126" s="180"/>
    </row>
    <row r="127" spans="2:9" ht="20.25" customHeight="1" thickBot="1">
      <c r="B127" s="464" t="s">
        <v>236</v>
      </c>
      <c r="C127" s="28"/>
      <c r="D127" s="465">
        <v>0.3</v>
      </c>
      <c r="E127" s="465">
        <v>0.3</v>
      </c>
      <c r="F127" s="465">
        <v>0.7</v>
      </c>
      <c r="G127" s="465">
        <v>1.2</v>
      </c>
      <c r="H127" s="465">
        <v>0.7</v>
      </c>
      <c r="I127" s="465">
        <v>0.9</v>
      </c>
    </row>
    <row r="128" spans="2:9" ht="6.75" customHeight="1">
      <c r="B128" s="466"/>
      <c r="C128" s="5"/>
      <c r="D128" s="467"/>
      <c r="E128" s="467"/>
      <c r="F128" s="467"/>
      <c r="G128" s="467"/>
      <c r="H128" s="467"/>
      <c r="I128" s="467"/>
    </row>
    <row r="129" spans="2:9" ht="20.25" customHeight="1">
      <c r="B129" s="195" t="s">
        <v>242</v>
      </c>
      <c r="C129" s="28"/>
      <c r="D129" s="468"/>
      <c r="E129" s="469" t="s">
        <v>240</v>
      </c>
      <c r="F129" s="469" t="s">
        <v>240</v>
      </c>
      <c r="G129" s="469" t="s">
        <v>240</v>
      </c>
      <c r="H129" s="469" t="s">
        <v>240</v>
      </c>
      <c r="I129" s="469" t="s">
        <v>240</v>
      </c>
    </row>
    <row r="130" spans="2:9" ht="20.25" customHeight="1">
      <c r="B130" s="195" t="s">
        <v>317</v>
      </c>
      <c r="C130" s="28"/>
      <c r="D130" s="469"/>
      <c r="E130" s="469"/>
      <c r="F130" s="469"/>
      <c r="G130" s="469"/>
      <c r="H130" s="469"/>
      <c r="I130" s="469"/>
    </row>
    <row r="131" spans="2:9" ht="20.25" customHeight="1">
      <c r="B131" s="471" t="s">
        <v>124</v>
      </c>
      <c r="C131" s="28"/>
      <c r="D131" s="468"/>
      <c r="E131" s="472"/>
      <c r="F131" s="469" t="s">
        <v>89</v>
      </c>
      <c r="G131" s="579" t="s">
        <v>89</v>
      </c>
      <c r="H131" s="469">
        <v>0</v>
      </c>
      <c r="I131" s="469">
        <v>0</v>
      </c>
    </row>
    <row r="132" spans="2:9" ht="20.25" customHeight="1">
      <c r="B132" s="473" t="s">
        <v>125</v>
      </c>
      <c r="C132" s="28"/>
      <c r="D132" s="468"/>
      <c r="E132" s="472"/>
      <c r="F132" s="469">
        <v>0.49</v>
      </c>
      <c r="G132" s="579">
        <v>0.4</v>
      </c>
      <c r="H132" s="469">
        <v>0.35</v>
      </c>
      <c r="I132" s="469">
        <v>0.52</v>
      </c>
    </row>
    <row r="133" spans="2:9" ht="20.25" customHeight="1">
      <c r="B133" s="473" t="s">
        <v>49</v>
      </c>
      <c r="C133" s="28"/>
      <c r="D133" s="468"/>
      <c r="E133" s="472"/>
      <c r="F133" s="469">
        <v>0.39</v>
      </c>
      <c r="G133" s="579">
        <v>0.53</v>
      </c>
      <c r="H133" s="469">
        <v>0.56999999999999995</v>
      </c>
      <c r="I133" s="469">
        <v>0.42</v>
      </c>
    </row>
    <row r="134" spans="2:9" ht="20.25" customHeight="1">
      <c r="B134" s="473" t="s">
        <v>126</v>
      </c>
      <c r="C134" s="28"/>
      <c r="D134" s="468"/>
      <c r="E134" s="472"/>
      <c r="F134" s="469">
        <v>0.12</v>
      </c>
      <c r="G134" s="579">
        <v>7.0000000000000007E-2</v>
      </c>
      <c r="H134" s="469">
        <v>0.08</v>
      </c>
      <c r="I134" s="469">
        <v>0.06</v>
      </c>
    </row>
    <row r="135" spans="2:9" ht="20.25" customHeight="1">
      <c r="B135" s="473" t="s">
        <v>364</v>
      </c>
      <c r="C135" s="28"/>
      <c r="D135" s="468"/>
      <c r="E135" s="472"/>
      <c r="F135" s="469" t="s">
        <v>89</v>
      </c>
      <c r="G135" s="579" t="s">
        <v>89</v>
      </c>
      <c r="H135" s="469">
        <v>0</v>
      </c>
      <c r="I135" s="469">
        <v>0</v>
      </c>
    </row>
    <row r="136" spans="2:9" ht="6.75" customHeight="1">
      <c r="B136" s="466"/>
      <c r="C136" s="5"/>
      <c r="D136" s="467"/>
      <c r="E136" s="467"/>
      <c r="F136" s="467"/>
      <c r="G136" s="467"/>
      <c r="H136" s="467"/>
      <c r="I136" s="467"/>
    </row>
    <row r="137" spans="2:9" ht="18.75">
      <c r="B137" s="476" t="s">
        <v>410</v>
      </c>
      <c r="C137" s="5"/>
      <c r="D137" s="467"/>
      <c r="E137" s="467"/>
      <c r="F137" s="467"/>
      <c r="G137" s="467"/>
      <c r="H137" s="467"/>
      <c r="I137" s="467"/>
    </row>
    <row r="138" spans="2:9" ht="20.25" customHeight="1">
      <c r="B138" s="195" t="s">
        <v>278</v>
      </c>
      <c r="C138" s="28"/>
      <c r="D138" s="468"/>
      <c r="E138" s="470" t="s">
        <v>279</v>
      </c>
      <c r="F138" s="470" t="s">
        <v>393</v>
      </c>
      <c r="G138" s="470" t="s">
        <v>465</v>
      </c>
      <c r="H138" s="470" t="s">
        <v>578</v>
      </c>
      <c r="I138" s="470" t="s">
        <v>671</v>
      </c>
    </row>
    <row r="139" spans="2:9" ht="20.25" customHeight="1">
      <c r="B139" s="195" t="s">
        <v>409</v>
      </c>
      <c r="C139" s="28"/>
      <c r="D139" s="468"/>
      <c r="E139" s="470">
        <v>23</v>
      </c>
      <c r="F139" s="470">
        <v>27</v>
      </c>
      <c r="G139" s="470">
        <v>42</v>
      </c>
      <c r="H139" s="470">
        <v>36</v>
      </c>
      <c r="I139" s="470">
        <v>38</v>
      </c>
    </row>
    <row r="141" spans="2:9" ht="17.25" thickBot="1"/>
    <row r="142" spans="2:9" ht="35.1" customHeight="1" thickTop="1" thickBot="1">
      <c r="B142" s="33"/>
      <c r="D142" s="70">
        <v>2018</v>
      </c>
      <c r="E142" s="70">
        <v>2019</v>
      </c>
      <c r="F142" s="70">
        <v>2020</v>
      </c>
      <c r="G142" s="70" t="s">
        <v>481</v>
      </c>
      <c r="H142" s="70">
        <v>2022</v>
      </c>
      <c r="I142" s="666" t="s">
        <v>603</v>
      </c>
    </row>
    <row r="143" spans="2:9" ht="20.25" customHeight="1" thickTop="1" thickBot="1">
      <c r="B143" s="474" t="s">
        <v>482</v>
      </c>
      <c r="D143" s="180"/>
      <c r="E143" s="180"/>
      <c r="F143" s="180"/>
      <c r="G143" s="180"/>
      <c r="H143" s="180"/>
      <c r="I143" s="180"/>
    </row>
    <row r="144" spans="2:9" ht="20.25" customHeight="1" thickBot="1">
      <c r="B144" s="464" t="s">
        <v>236</v>
      </c>
      <c r="C144" s="28"/>
      <c r="D144" s="475"/>
      <c r="E144" s="475"/>
      <c r="F144" s="475"/>
      <c r="G144" s="465">
        <v>1.1180000000000001</v>
      </c>
      <c r="H144" s="465">
        <v>1.2</v>
      </c>
      <c r="I144" s="465">
        <v>1.2</v>
      </c>
    </row>
    <row r="145" spans="2:9" ht="6.75" customHeight="1">
      <c r="B145" s="466"/>
      <c r="C145" s="5"/>
      <c r="D145" s="467"/>
      <c r="E145" s="467"/>
      <c r="F145" s="467"/>
      <c r="G145" s="467"/>
      <c r="H145" s="467"/>
      <c r="I145" s="467"/>
    </row>
    <row r="146" spans="2:9" ht="20.25" customHeight="1">
      <c r="B146" s="195" t="s">
        <v>242</v>
      </c>
      <c r="C146" s="28"/>
      <c r="D146" s="468"/>
      <c r="E146" s="472"/>
      <c r="F146" s="472"/>
      <c r="G146" s="579" t="s">
        <v>126</v>
      </c>
      <c r="H146" s="469" t="s">
        <v>329</v>
      </c>
      <c r="I146" s="469" t="s">
        <v>329</v>
      </c>
    </row>
    <row r="147" spans="2:9" ht="20.25" customHeight="1">
      <c r="B147" s="195" t="s">
        <v>317</v>
      </c>
      <c r="C147" s="28"/>
      <c r="D147" s="470"/>
      <c r="E147" s="469"/>
      <c r="F147" s="469"/>
      <c r="G147" s="579"/>
      <c r="H147" s="469"/>
      <c r="I147" s="469"/>
    </row>
    <row r="148" spans="2:9" ht="20.25" customHeight="1">
      <c r="B148" s="471" t="s">
        <v>124</v>
      </c>
      <c r="C148" s="28"/>
      <c r="D148" s="468"/>
      <c r="E148" s="472"/>
      <c r="F148" s="472"/>
      <c r="G148" s="579">
        <v>0</v>
      </c>
      <c r="H148" s="469">
        <v>0</v>
      </c>
      <c r="I148" s="469">
        <v>0</v>
      </c>
    </row>
    <row r="149" spans="2:9" ht="20.25" customHeight="1">
      <c r="B149" s="473" t="s">
        <v>125</v>
      </c>
      <c r="C149" s="28"/>
      <c r="D149" s="468"/>
      <c r="E149" s="472"/>
      <c r="F149" s="472"/>
      <c r="G149" s="579">
        <v>0.01</v>
      </c>
      <c r="H149" s="469">
        <v>0.1</v>
      </c>
      <c r="I149" s="469">
        <v>0.08</v>
      </c>
    </row>
    <row r="150" spans="2:9" ht="20.25" customHeight="1">
      <c r="B150" s="473" t="s">
        <v>49</v>
      </c>
      <c r="C150" s="28"/>
      <c r="D150" s="468"/>
      <c r="E150" s="472"/>
      <c r="F150" s="472"/>
      <c r="G150" s="579">
        <v>0.08</v>
      </c>
      <c r="H150" s="469">
        <v>0.06</v>
      </c>
      <c r="I150" s="469">
        <v>0.09</v>
      </c>
    </row>
    <row r="151" spans="2:9" ht="20.25" customHeight="1">
      <c r="B151" s="473" t="s">
        <v>126</v>
      </c>
      <c r="C151" s="28"/>
      <c r="D151" s="468"/>
      <c r="E151" s="472"/>
      <c r="F151" s="472"/>
      <c r="G151" s="579">
        <v>0.79</v>
      </c>
      <c r="H151" s="469">
        <v>0.8</v>
      </c>
      <c r="I151" s="469">
        <v>0.78</v>
      </c>
    </row>
    <row r="152" spans="2:9" ht="20.25" customHeight="1">
      <c r="B152" s="473" t="s">
        <v>364</v>
      </c>
      <c r="C152" s="28"/>
      <c r="D152" s="468"/>
      <c r="E152" s="472"/>
      <c r="F152" s="472"/>
      <c r="G152" s="579">
        <v>0.12</v>
      </c>
      <c r="H152" s="469">
        <v>0.04</v>
      </c>
      <c r="I152" s="469">
        <v>0.05</v>
      </c>
    </row>
    <row r="153" spans="2:9" ht="6.75" customHeight="1">
      <c r="B153" s="466"/>
      <c r="C153" s="5"/>
      <c r="D153" s="467"/>
      <c r="E153" s="467"/>
      <c r="F153" s="467"/>
      <c r="G153" s="580"/>
      <c r="H153" s="467"/>
      <c r="I153" s="467"/>
    </row>
    <row r="154" spans="2:9" ht="20.25" customHeight="1">
      <c r="B154" s="195" t="s">
        <v>277</v>
      </c>
      <c r="C154" s="28"/>
      <c r="D154" s="468"/>
      <c r="E154" s="472"/>
      <c r="F154" s="472"/>
      <c r="G154" s="579">
        <v>0.09</v>
      </c>
      <c r="H154" s="469">
        <v>0.1243386851190032</v>
      </c>
      <c r="I154" s="469">
        <v>0.12</v>
      </c>
    </row>
    <row r="156" spans="2:9" ht="19.5" thickBot="1">
      <c r="B156" s="181"/>
      <c r="C156" s="5"/>
      <c r="D156" s="198"/>
      <c r="E156" s="198"/>
      <c r="F156" s="198"/>
      <c r="G156" s="198"/>
      <c r="H156" s="198"/>
      <c r="I156" s="198"/>
    </row>
    <row r="157" spans="2:9" ht="35.1" customHeight="1" thickTop="1" thickBot="1">
      <c r="B157" s="33"/>
      <c r="D157" s="70">
        <v>2018</v>
      </c>
      <c r="E157" s="70">
        <v>2019</v>
      </c>
      <c r="F157" s="70">
        <v>2020</v>
      </c>
      <c r="G157" s="70" t="s">
        <v>481</v>
      </c>
      <c r="H157" s="70">
        <v>2022</v>
      </c>
      <c r="I157" s="666" t="s">
        <v>603</v>
      </c>
    </row>
    <row r="158" spans="2:9" ht="20.25" customHeight="1" thickTop="1" thickBot="1">
      <c r="B158" s="474" t="s">
        <v>483</v>
      </c>
      <c r="D158" s="180"/>
      <c r="E158" s="180"/>
      <c r="F158" s="180"/>
      <c r="G158" s="180"/>
      <c r="H158" s="180"/>
      <c r="I158" s="180"/>
    </row>
    <row r="159" spans="2:9" ht="20.25" customHeight="1" thickBot="1">
      <c r="B159" s="464" t="s">
        <v>236</v>
      </c>
      <c r="C159" s="28"/>
      <c r="D159" s="199"/>
      <c r="E159" s="199"/>
      <c r="F159" s="199"/>
      <c r="G159" s="465">
        <v>1.026</v>
      </c>
      <c r="H159" s="465">
        <v>0.9</v>
      </c>
      <c r="I159" s="465">
        <v>0.9</v>
      </c>
    </row>
    <row r="160" spans="2:9" ht="6.75" customHeight="1">
      <c r="B160" s="466"/>
      <c r="C160" s="5"/>
      <c r="D160" s="184"/>
      <c r="E160" s="184"/>
      <c r="F160" s="184"/>
      <c r="G160" s="467"/>
      <c r="H160" s="467"/>
      <c r="I160" s="467"/>
    </row>
    <row r="161" spans="2:9" ht="20.25" customHeight="1">
      <c r="B161" s="195" t="s">
        <v>242</v>
      </c>
      <c r="C161" s="28"/>
      <c r="D161" s="188"/>
      <c r="E161" s="185"/>
      <c r="F161" s="185"/>
      <c r="G161" s="469" t="s">
        <v>126</v>
      </c>
      <c r="H161" s="469" t="s">
        <v>329</v>
      </c>
      <c r="I161" s="469" t="s">
        <v>329</v>
      </c>
    </row>
    <row r="162" spans="2:9" ht="20.25" customHeight="1">
      <c r="B162" s="195" t="s">
        <v>317</v>
      </c>
      <c r="C162" s="28"/>
      <c r="D162" s="189"/>
      <c r="E162" s="186"/>
      <c r="F162" s="186"/>
      <c r="G162" s="186"/>
      <c r="H162" s="186"/>
      <c r="I162" s="186"/>
    </row>
    <row r="163" spans="2:9" ht="20.25" customHeight="1">
      <c r="B163" s="471" t="s">
        <v>124</v>
      </c>
      <c r="C163" s="28"/>
      <c r="D163" s="188"/>
      <c r="E163" s="185"/>
      <c r="F163" s="185"/>
      <c r="G163" s="579" t="s">
        <v>89</v>
      </c>
      <c r="H163" s="469">
        <v>0</v>
      </c>
      <c r="I163" s="469">
        <v>0</v>
      </c>
    </row>
    <row r="164" spans="2:9" ht="20.25" customHeight="1">
      <c r="B164" s="473" t="s">
        <v>125</v>
      </c>
      <c r="C164" s="28"/>
      <c r="D164" s="188"/>
      <c r="E164" s="185"/>
      <c r="F164" s="185"/>
      <c r="G164" s="579">
        <v>0.03</v>
      </c>
      <c r="H164" s="626">
        <v>0.12</v>
      </c>
      <c r="I164" s="626">
        <v>0.12</v>
      </c>
    </row>
    <row r="165" spans="2:9" ht="20.25" customHeight="1">
      <c r="B165" s="473" t="s">
        <v>49</v>
      </c>
      <c r="C165" s="28"/>
      <c r="D165" s="188"/>
      <c r="E165" s="185"/>
      <c r="F165" s="185"/>
      <c r="G165" s="579">
        <v>0.18</v>
      </c>
      <c r="H165" s="469">
        <v>0.04</v>
      </c>
      <c r="I165" s="469">
        <v>0.02</v>
      </c>
    </row>
    <row r="166" spans="2:9" ht="20.25" customHeight="1">
      <c r="B166" s="473" t="s">
        <v>126</v>
      </c>
      <c r="C166" s="28"/>
      <c r="D166" s="188"/>
      <c r="E166" s="185"/>
      <c r="F166" s="185"/>
      <c r="G166" s="579">
        <v>0.72</v>
      </c>
      <c r="H166" s="469">
        <v>0.71</v>
      </c>
      <c r="I166" s="469">
        <v>0.74</v>
      </c>
    </row>
    <row r="167" spans="2:9" ht="20.25" customHeight="1">
      <c r="B167" s="473" t="s">
        <v>364</v>
      </c>
      <c r="C167" s="28"/>
      <c r="D167" s="188"/>
      <c r="E167" s="185"/>
      <c r="F167" s="185"/>
      <c r="G167" s="579">
        <v>7.0000000000000007E-2</v>
      </c>
      <c r="H167" s="469">
        <v>0.13</v>
      </c>
      <c r="I167" s="469">
        <v>0.12</v>
      </c>
    </row>
    <row r="168" spans="2:9" ht="6.75" customHeight="1">
      <c r="B168" s="466"/>
      <c r="C168" s="5"/>
      <c r="D168" s="184"/>
      <c r="E168" s="184"/>
      <c r="F168" s="184"/>
      <c r="G168" s="467"/>
      <c r="H168" s="467"/>
      <c r="I168" s="467"/>
    </row>
    <row r="169" spans="2:9" ht="20.25" customHeight="1">
      <c r="B169" s="195" t="s">
        <v>277</v>
      </c>
      <c r="C169" s="28"/>
      <c r="D169" s="188"/>
      <c r="E169" s="185"/>
      <c r="F169" s="185"/>
      <c r="G169" s="469">
        <v>0.6</v>
      </c>
      <c r="H169" s="469">
        <v>0.68</v>
      </c>
      <c r="I169" s="469">
        <v>0.67</v>
      </c>
    </row>
    <row r="170" spans="2:9" ht="16.5" customHeight="1"/>
    <row r="171" spans="2:9" ht="19.5" thickBot="1">
      <c r="B171" s="181"/>
      <c r="C171" s="5"/>
      <c r="D171" s="198"/>
      <c r="E171" s="198"/>
      <c r="F171" s="198"/>
      <c r="G171" s="198"/>
      <c r="H171" s="198"/>
      <c r="I171" s="198"/>
    </row>
    <row r="172" spans="2:9" ht="34.5" customHeight="1" thickTop="1" thickBot="1">
      <c r="B172" s="33"/>
      <c r="D172" s="70">
        <v>2018</v>
      </c>
      <c r="E172" s="70">
        <v>2019</v>
      </c>
      <c r="F172" s="70">
        <v>2020</v>
      </c>
      <c r="G172" s="70" t="s">
        <v>481</v>
      </c>
      <c r="H172" s="70">
        <v>2022</v>
      </c>
      <c r="I172" s="666" t="s">
        <v>603</v>
      </c>
    </row>
    <row r="173" spans="2:9" ht="39" thickTop="1" thickBot="1">
      <c r="B173" s="474" t="s">
        <v>484</v>
      </c>
      <c r="D173" s="180"/>
      <c r="E173" s="180"/>
      <c r="F173" s="180"/>
      <c r="G173" s="180"/>
      <c r="H173" s="180"/>
      <c r="I173" s="180"/>
    </row>
    <row r="174" spans="2:9" ht="21" customHeight="1" thickBot="1">
      <c r="B174" s="464" t="s">
        <v>236</v>
      </c>
      <c r="C174" s="28"/>
      <c r="D174" s="199"/>
      <c r="E174" s="199"/>
      <c r="F174" s="199"/>
      <c r="G174" s="465">
        <v>0.373</v>
      </c>
      <c r="H174" s="465">
        <v>0.5</v>
      </c>
      <c r="I174" s="465">
        <v>0.6</v>
      </c>
    </row>
    <row r="175" spans="2:9" ht="6.75" customHeight="1">
      <c r="B175" s="466"/>
      <c r="C175" s="5"/>
      <c r="D175" s="184"/>
      <c r="E175" s="184"/>
      <c r="F175" s="184"/>
      <c r="G175" s="184"/>
      <c r="H175" s="467"/>
      <c r="I175" s="467"/>
    </row>
    <row r="176" spans="2:9" ht="21" customHeight="1">
      <c r="B176" s="195" t="s">
        <v>242</v>
      </c>
      <c r="C176" s="28"/>
      <c r="D176" s="188"/>
      <c r="E176" s="188"/>
      <c r="F176" s="188"/>
      <c r="G176" s="186" t="s">
        <v>125</v>
      </c>
      <c r="H176" s="469" t="s">
        <v>125</v>
      </c>
      <c r="I176" s="469" t="s">
        <v>125</v>
      </c>
    </row>
    <row r="177" spans="2:9" ht="21" customHeight="1">
      <c r="B177" s="195" t="s">
        <v>317</v>
      </c>
      <c r="C177" s="28"/>
      <c r="D177" s="189"/>
      <c r="E177" s="189"/>
      <c r="F177" s="189"/>
      <c r="G177" s="186"/>
      <c r="H177" s="469"/>
      <c r="I177" s="469"/>
    </row>
    <row r="178" spans="2:9" ht="21" customHeight="1">
      <c r="B178" s="471" t="s">
        <v>124</v>
      </c>
      <c r="C178" s="28"/>
      <c r="D178" s="188"/>
      <c r="E178" s="188"/>
      <c r="F178" s="188"/>
      <c r="G178" s="186">
        <v>0.51565617433023703</v>
      </c>
      <c r="H178" s="469">
        <v>0.45</v>
      </c>
      <c r="I178" s="469">
        <v>0.37</v>
      </c>
    </row>
    <row r="179" spans="2:9" ht="21" customHeight="1">
      <c r="B179" s="473" t="s">
        <v>125</v>
      </c>
      <c r="C179" s="28"/>
      <c r="D179" s="188"/>
      <c r="E179" s="188"/>
      <c r="F179" s="188"/>
      <c r="G179" s="186">
        <v>0.26749183366171603</v>
      </c>
      <c r="H179" s="469">
        <v>0.44</v>
      </c>
      <c r="I179" s="469">
        <v>0.53</v>
      </c>
    </row>
    <row r="180" spans="2:9" ht="21" customHeight="1">
      <c r="B180" s="473" t="s">
        <v>49</v>
      </c>
      <c r="C180" s="28"/>
      <c r="D180" s="188"/>
      <c r="E180" s="188"/>
      <c r="F180" s="188"/>
      <c r="G180" s="186">
        <v>0.2068519920080468</v>
      </c>
      <c r="H180" s="469">
        <v>0</v>
      </c>
      <c r="I180" s="469">
        <v>0</v>
      </c>
    </row>
    <row r="181" spans="2:9" ht="21" customHeight="1">
      <c r="B181" s="473" t="s">
        <v>126</v>
      </c>
      <c r="C181" s="28"/>
      <c r="D181" s="188"/>
      <c r="E181" s="188"/>
      <c r="F181" s="188"/>
      <c r="G181" s="186" t="s">
        <v>89</v>
      </c>
      <c r="H181" s="469">
        <v>0.11</v>
      </c>
      <c r="I181" s="469">
        <v>0.1</v>
      </c>
    </row>
    <row r="182" spans="2:9" ht="21" customHeight="1">
      <c r="B182" s="473" t="s">
        <v>364</v>
      </c>
      <c r="C182" s="28"/>
      <c r="D182" s="188"/>
      <c r="E182" s="188"/>
      <c r="F182" s="188"/>
      <c r="G182" s="186" t="s">
        <v>89</v>
      </c>
      <c r="H182" s="469">
        <v>0</v>
      </c>
      <c r="I182" s="469">
        <v>0</v>
      </c>
    </row>
    <row r="183" spans="2:9">
      <c r="H183" s="73"/>
      <c r="I183" s="73"/>
    </row>
    <row r="184" spans="2:9" ht="17.25" thickBot="1"/>
    <row r="185" spans="2:9" ht="35.1" customHeight="1" thickTop="1" thickBot="1">
      <c r="B185" s="33"/>
      <c r="D185" s="70">
        <v>2018</v>
      </c>
      <c r="E185" s="70">
        <v>2019</v>
      </c>
      <c r="F185" s="70">
        <v>2020</v>
      </c>
      <c r="G185" s="570" t="s">
        <v>481</v>
      </c>
      <c r="H185" s="70">
        <v>2022</v>
      </c>
      <c r="I185" s="666" t="s">
        <v>603</v>
      </c>
    </row>
    <row r="186" spans="2:9" ht="20.25" customHeight="1" thickTop="1" thickBot="1">
      <c r="B186" s="564" t="s">
        <v>528</v>
      </c>
      <c r="D186" s="180"/>
      <c r="E186" s="180"/>
      <c r="F186" s="180"/>
      <c r="G186" s="571"/>
      <c r="H186" s="574"/>
      <c r="I186" s="574"/>
    </row>
    <row r="187" spans="2:9" ht="20.25" customHeight="1" thickBot="1">
      <c r="B187" s="464" t="s">
        <v>236</v>
      </c>
      <c r="C187" s="28"/>
      <c r="D187" s="465">
        <v>0.7</v>
      </c>
      <c r="E187" s="465">
        <v>1.4</v>
      </c>
      <c r="F187" s="465">
        <v>3.2</v>
      </c>
      <c r="G187" s="587">
        <v>4</v>
      </c>
      <c r="H187" s="575"/>
      <c r="I187" s="575"/>
    </row>
    <row r="188" spans="2:9" ht="6.75" customHeight="1">
      <c r="B188" s="466"/>
      <c r="C188" s="5"/>
      <c r="D188" s="467"/>
      <c r="E188" s="467"/>
      <c r="F188" s="467"/>
      <c r="G188" s="184"/>
      <c r="H188" s="572"/>
      <c r="I188" s="572"/>
    </row>
    <row r="189" spans="2:9" ht="20.25" customHeight="1">
      <c r="B189" s="195" t="s">
        <v>242</v>
      </c>
      <c r="C189" s="28"/>
      <c r="D189" s="468"/>
      <c r="E189" s="469" t="s">
        <v>49</v>
      </c>
      <c r="F189" s="469" t="s">
        <v>49</v>
      </c>
      <c r="G189" s="186" t="s">
        <v>49</v>
      </c>
      <c r="H189" s="576"/>
      <c r="I189" s="576"/>
    </row>
    <row r="190" spans="2:9" ht="20.25" customHeight="1">
      <c r="B190" s="195" t="s">
        <v>317</v>
      </c>
      <c r="C190" s="28"/>
      <c r="D190" s="470"/>
      <c r="E190" s="469"/>
      <c r="F190" s="469"/>
      <c r="G190" s="186"/>
      <c r="H190" s="573"/>
      <c r="I190" s="573"/>
    </row>
    <row r="191" spans="2:9" ht="20.25" customHeight="1">
      <c r="B191" s="471" t="s">
        <v>124</v>
      </c>
      <c r="C191" s="28"/>
      <c r="D191" s="468"/>
      <c r="E191" s="472"/>
      <c r="F191" s="469">
        <v>0.04</v>
      </c>
      <c r="G191" s="186">
        <v>0.04</v>
      </c>
      <c r="H191" s="576"/>
      <c r="I191" s="576"/>
    </row>
    <row r="192" spans="2:9" ht="20.25" customHeight="1">
      <c r="B192" s="473" t="s">
        <v>125</v>
      </c>
      <c r="C192" s="28"/>
      <c r="D192" s="468"/>
      <c r="E192" s="472"/>
      <c r="F192" s="469">
        <v>0.18</v>
      </c>
      <c r="G192" s="186">
        <v>0.17</v>
      </c>
      <c r="H192" s="576"/>
      <c r="I192" s="576"/>
    </row>
    <row r="193" spans="2:9" ht="20.25" customHeight="1">
      <c r="B193" s="473" t="s">
        <v>49</v>
      </c>
      <c r="C193" s="28"/>
      <c r="D193" s="468"/>
      <c r="E193" s="472"/>
      <c r="F193" s="469">
        <v>0.51</v>
      </c>
      <c r="G193" s="186">
        <v>0.51</v>
      </c>
      <c r="H193" s="576"/>
      <c r="I193" s="576"/>
    </row>
    <row r="194" spans="2:9" ht="20.25" customHeight="1">
      <c r="B194" s="473" t="s">
        <v>126</v>
      </c>
      <c r="C194" s="28"/>
      <c r="D194" s="468"/>
      <c r="E194" s="472"/>
      <c r="F194" s="469">
        <v>0.2</v>
      </c>
      <c r="G194" s="186">
        <v>0.24</v>
      </c>
      <c r="H194" s="576"/>
      <c r="I194" s="576"/>
    </row>
    <row r="195" spans="2:9" ht="20.25" customHeight="1">
      <c r="B195" s="473" t="s">
        <v>364</v>
      </c>
      <c r="C195" s="28"/>
      <c r="D195" s="468"/>
      <c r="E195" s="472"/>
      <c r="F195" s="469">
        <v>7.0000000000000007E-2</v>
      </c>
      <c r="G195" s="186">
        <v>0.04</v>
      </c>
      <c r="H195" s="576"/>
      <c r="I195" s="576"/>
    </row>
    <row r="196" spans="2:9" ht="6.75" customHeight="1">
      <c r="B196" s="466"/>
      <c r="C196" s="5"/>
      <c r="D196" s="467"/>
      <c r="E196" s="467"/>
      <c r="F196" s="467"/>
      <c r="G196" s="184"/>
      <c r="H196" s="572"/>
      <c r="I196" s="572"/>
    </row>
    <row r="197" spans="2:9" ht="20.25" customHeight="1">
      <c r="B197" s="195" t="s">
        <v>275</v>
      </c>
      <c r="C197" s="28"/>
      <c r="D197" s="468"/>
      <c r="E197" s="469">
        <v>0.7</v>
      </c>
      <c r="F197" s="469">
        <v>0.21</v>
      </c>
      <c r="G197" s="588">
        <v>0.55000000000000004</v>
      </c>
      <c r="H197" s="577"/>
      <c r="I197" s="577"/>
    </row>
    <row r="198" spans="2:9" ht="20.25" customHeight="1">
      <c r="B198" s="195" t="s">
        <v>276</v>
      </c>
      <c r="C198" s="28"/>
      <c r="D198" s="468"/>
      <c r="E198" s="468"/>
      <c r="F198" s="470">
        <v>85</v>
      </c>
      <c r="G198" s="189">
        <v>95</v>
      </c>
      <c r="H198" s="578"/>
      <c r="I198" s="578"/>
    </row>
    <row r="200" spans="2:9" ht="19.5" thickBot="1">
      <c r="B200" s="181"/>
      <c r="C200" s="5"/>
      <c r="D200" s="198"/>
      <c r="E200" s="198"/>
      <c r="F200" s="198"/>
      <c r="G200" s="198"/>
      <c r="H200" s="198"/>
      <c r="I200" s="198"/>
    </row>
    <row r="201" spans="2:9" ht="35.1" customHeight="1" thickTop="1" thickBot="1">
      <c r="B201" s="33"/>
      <c r="D201" s="70">
        <v>2018</v>
      </c>
      <c r="E201" s="70">
        <v>2019</v>
      </c>
      <c r="F201" s="70">
        <v>2020</v>
      </c>
      <c r="G201" s="570" t="s">
        <v>481</v>
      </c>
      <c r="H201" s="70">
        <v>2022</v>
      </c>
      <c r="I201" s="666" t="s">
        <v>603</v>
      </c>
    </row>
    <row r="202" spans="2:9" ht="20.25" customHeight="1" thickTop="1" thickBot="1">
      <c r="B202" s="564" t="s">
        <v>527</v>
      </c>
      <c r="D202" s="180"/>
      <c r="E202" s="180"/>
      <c r="F202" s="180"/>
      <c r="G202" s="571"/>
      <c r="H202" s="574"/>
      <c r="I202" s="574"/>
    </row>
    <row r="203" spans="2:9" ht="20.25" customHeight="1" thickBot="1">
      <c r="B203" s="464" t="s">
        <v>236</v>
      </c>
      <c r="C203" s="28"/>
      <c r="D203" s="465">
        <v>0.2</v>
      </c>
      <c r="E203" s="465">
        <v>0.3</v>
      </c>
      <c r="F203" s="465">
        <v>1.6</v>
      </c>
      <c r="G203" s="587">
        <v>1.4910000000000001</v>
      </c>
      <c r="H203" s="581"/>
      <c r="I203" s="581"/>
    </row>
    <row r="204" spans="2:9" ht="6.75" customHeight="1">
      <c r="B204" s="466"/>
      <c r="C204" s="5"/>
      <c r="D204" s="467"/>
      <c r="E204" s="467"/>
      <c r="F204" s="467"/>
      <c r="G204" s="184"/>
      <c r="H204" s="572"/>
      <c r="I204" s="572"/>
    </row>
    <row r="205" spans="2:9" ht="20.25" customHeight="1">
      <c r="B205" s="195" t="s">
        <v>242</v>
      </c>
      <c r="C205" s="28"/>
      <c r="D205" s="468"/>
      <c r="E205" s="469" t="s">
        <v>126</v>
      </c>
      <c r="F205" s="469" t="s">
        <v>126</v>
      </c>
      <c r="G205" s="186" t="s">
        <v>126</v>
      </c>
      <c r="H205" s="582"/>
      <c r="I205" s="582"/>
    </row>
    <row r="206" spans="2:9" ht="20.25" customHeight="1">
      <c r="B206" s="195" t="s">
        <v>317</v>
      </c>
      <c r="C206" s="28"/>
      <c r="D206" s="470"/>
      <c r="E206" s="469"/>
      <c r="F206" s="469"/>
      <c r="G206" s="186"/>
      <c r="H206" s="573"/>
      <c r="I206" s="573"/>
    </row>
    <row r="207" spans="2:9" ht="20.25" customHeight="1">
      <c r="B207" s="471" t="s">
        <v>124</v>
      </c>
      <c r="C207" s="28"/>
      <c r="D207" s="468"/>
      <c r="E207" s="472"/>
      <c r="F207" s="469" t="s">
        <v>89</v>
      </c>
      <c r="G207" s="186" t="s">
        <v>89</v>
      </c>
      <c r="H207" s="582"/>
      <c r="I207" s="582"/>
    </row>
    <row r="208" spans="2:9" ht="20.25" customHeight="1">
      <c r="B208" s="473" t="s">
        <v>125</v>
      </c>
      <c r="C208" s="28"/>
      <c r="D208" s="468"/>
      <c r="E208" s="472"/>
      <c r="F208" s="469">
        <v>0.02</v>
      </c>
      <c r="G208" s="186" t="s">
        <v>89</v>
      </c>
      <c r="H208" s="582"/>
      <c r="I208" s="582"/>
    </row>
    <row r="209" spans="1:9" ht="20.25" customHeight="1">
      <c r="B209" s="473" t="s">
        <v>49</v>
      </c>
      <c r="C209" s="28"/>
      <c r="D209" s="468"/>
      <c r="E209" s="472"/>
      <c r="F209" s="469">
        <v>0.25</v>
      </c>
      <c r="G209" s="186">
        <v>8.5848423876592889E-2</v>
      </c>
      <c r="H209" s="582"/>
      <c r="I209" s="582"/>
    </row>
    <row r="210" spans="1:9" ht="20.25" customHeight="1">
      <c r="B210" s="473" t="s">
        <v>126</v>
      </c>
      <c r="C210" s="28"/>
      <c r="D210" s="468"/>
      <c r="E210" s="472"/>
      <c r="F210" s="469">
        <v>0.64</v>
      </c>
      <c r="G210" s="186">
        <v>0.80214621059691482</v>
      </c>
      <c r="H210" s="582"/>
      <c r="I210" s="582"/>
    </row>
    <row r="211" spans="1:9" ht="20.25" customHeight="1">
      <c r="B211" s="473" t="s">
        <v>364</v>
      </c>
      <c r="C211" s="28"/>
      <c r="D211" s="468"/>
      <c r="E211" s="472"/>
      <c r="F211" s="469">
        <v>0.09</v>
      </c>
      <c r="G211" s="186">
        <v>0.11200536552649229</v>
      </c>
      <c r="H211" s="582"/>
      <c r="I211" s="582"/>
    </row>
    <row r="212" spans="1:9" ht="6.75" customHeight="1">
      <c r="B212" s="466"/>
      <c r="C212" s="5"/>
      <c r="D212" s="467"/>
      <c r="E212" s="467"/>
      <c r="F212" s="467"/>
      <c r="G212" s="184"/>
      <c r="H212" s="572"/>
      <c r="I212" s="572"/>
    </row>
    <row r="213" spans="1:9" ht="20.25" customHeight="1">
      <c r="B213" s="195" t="s">
        <v>277</v>
      </c>
      <c r="C213" s="28"/>
      <c r="D213" s="468"/>
      <c r="E213" s="469">
        <v>0.62</v>
      </c>
      <c r="F213" s="469">
        <v>0.42</v>
      </c>
      <c r="G213" s="186" t="s">
        <v>549</v>
      </c>
      <c r="H213" s="582"/>
      <c r="I213" s="582"/>
    </row>
    <row r="214" spans="1:9" ht="18.75">
      <c r="B214" s="74"/>
      <c r="C214" s="5"/>
      <c r="D214" s="75"/>
      <c r="E214" s="75"/>
      <c r="F214" s="75"/>
      <c r="G214" s="75"/>
      <c r="H214" s="75"/>
      <c r="I214" s="75"/>
    </row>
    <row r="215" spans="1:9">
      <c r="A215" s="48" t="s">
        <v>19</v>
      </c>
    </row>
    <row r="216" spans="1:9">
      <c r="A216" s="1007" t="s">
        <v>436</v>
      </c>
      <c r="B216" s="1007"/>
      <c r="C216" s="1007"/>
      <c r="D216" s="1007"/>
      <c r="E216" s="1007"/>
      <c r="F216" s="1007"/>
      <c r="G216" s="1007"/>
      <c r="H216" s="231"/>
      <c r="I216" s="658"/>
    </row>
    <row r="217" spans="1:9">
      <c r="A217" s="1007" t="s">
        <v>775</v>
      </c>
      <c r="B217" s="1007"/>
      <c r="C217" s="1007"/>
      <c r="D217" s="1007"/>
      <c r="E217" s="1007"/>
      <c r="F217" s="1007"/>
      <c r="G217" s="1007"/>
      <c r="H217" s="231"/>
      <c r="I217" s="658"/>
    </row>
    <row r="218" spans="1:9">
      <c r="A218" s="1007" t="s">
        <v>776</v>
      </c>
      <c r="B218" s="1007"/>
      <c r="C218" s="1007"/>
      <c r="D218" s="1007"/>
      <c r="E218" s="1007"/>
      <c r="F218" s="1007"/>
      <c r="G218" s="1007"/>
    </row>
  </sheetData>
  <mergeCells count="6">
    <mergeCell ref="A218:G218"/>
    <mergeCell ref="A217:G217"/>
    <mergeCell ref="A58:A60"/>
    <mergeCell ref="A62:A64"/>
    <mergeCell ref="A79:A82"/>
    <mergeCell ref="A216:G2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44"/>
  <sheetViews>
    <sheetView zoomScaleNormal="100" workbookViewId="0">
      <selection activeCell="G40" sqref="G40"/>
    </sheetView>
  </sheetViews>
  <sheetFormatPr defaultColWidth="9.140625" defaultRowHeight="16.5"/>
  <cols>
    <col min="1" max="1" width="4.140625" style="2" customWidth="1"/>
    <col min="2" max="2" width="66.85546875" style="24" customWidth="1"/>
    <col min="3" max="3" width="3.28515625" style="2" customWidth="1"/>
    <col min="4" max="9" width="13.7109375" style="2" customWidth="1"/>
    <col min="10" max="16384" width="9.140625" style="2"/>
  </cols>
  <sheetData>
    <row r="1" spans="1:9" ht="21" customHeight="1" thickBot="1">
      <c r="A1" s="23" t="s">
        <v>694</v>
      </c>
      <c r="B1" s="200"/>
    </row>
    <row r="2" spans="1:9" ht="35.1" customHeight="1" thickTop="1" thickBot="1">
      <c r="B2" s="33"/>
      <c r="D2" s="70">
        <v>2017</v>
      </c>
      <c r="E2" s="70">
        <v>2018</v>
      </c>
      <c r="F2" s="70">
        <v>2019</v>
      </c>
      <c r="G2" s="70">
        <v>2020</v>
      </c>
      <c r="H2" s="70">
        <v>2021</v>
      </c>
      <c r="I2" s="70">
        <v>2022</v>
      </c>
    </row>
    <row r="3" spans="1:9" ht="21" customHeight="1" thickTop="1" thickBot="1">
      <c r="B3" s="474" t="s">
        <v>189</v>
      </c>
      <c r="D3" s="6"/>
      <c r="E3" s="6"/>
      <c r="F3" s="6"/>
      <c r="G3" s="6"/>
      <c r="H3" s="73"/>
      <c r="I3" s="73"/>
    </row>
    <row r="4" spans="1:9" ht="21" customHeight="1">
      <c r="B4" s="517" t="s">
        <v>190</v>
      </c>
      <c r="D4" s="518">
        <v>3155</v>
      </c>
      <c r="E4" s="518">
        <v>5161</v>
      </c>
      <c r="F4" s="518">
        <v>4785</v>
      </c>
      <c r="G4" s="518">
        <v>7037</v>
      </c>
      <c r="H4" s="518">
        <v>5815</v>
      </c>
      <c r="I4" s="518">
        <v>4161</v>
      </c>
    </row>
    <row r="5" spans="1:9" ht="21" customHeight="1">
      <c r="B5" s="515" t="s">
        <v>191</v>
      </c>
      <c r="D5" s="516" t="s">
        <v>89</v>
      </c>
      <c r="E5" s="516">
        <v>294</v>
      </c>
      <c r="F5" s="516">
        <v>314</v>
      </c>
      <c r="G5" s="516">
        <v>341</v>
      </c>
      <c r="H5" s="516">
        <v>460</v>
      </c>
      <c r="I5" s="516">
        <v>532</v>
      </c>
    </row>
    <row r="6" spans="1:9" ht="21" customHeight="1">
      <c r="B6" s="515" t="s">
        <v>192</v>
      </c>
      <c r="D6" s="516">
        <v>925</v>
      </c>
      <c r="E6" s="516">
        <v>1358</v>
      </c>
      <c r="F6" s="516">
        <v>1367</v>
      </c>
      <c r="G6" s="516">
        <v>1768</v>
      </c>
      <c r="H6" s="516">
        <v>1801</v>
      </c>
      <c r="I6" s="516">
        <v>1344</v>
      </c>
    </row>
    <row r="7" spans="1:9" ht="21" customHeight="1">
      <c r="B7" s="515" t="s">
        <v>194</v>
      </c>
      <c r="D7" s="516" t="s">
        <v>89</v>
      </c>
      <c r="E7" s="516">
        <v>494</v>
      </c>
      <c r="F7" s="516">
        <v>494</v>
      </c>
      <c r="G7" s="516">
        <v>1039</v>
      </c>
      <c r="H7" s="516">
        <v>1045</v>
      </c>
      <c r="I7" s="516">
        <v>1028</v>
      </c>
    </row>
    <row r="8" spans="1:9" ht="21" customHeight="1">
      <c r="B8" s="491" t="s">
        <v>193</v>
      </c>
      <c r="C8" s="28" t="s">
        <v>49</v>
      </c>
      <c r="D8" s="504">
        <v>4080</v>
      </c>
      <c r="E8" s="504">
        <v>7307</v>
      </c>
      <c r="F8" s="504">
        <v>6960</v>
      </c>
      <c r="G8" s="504">
        <v>10185</v>
      </c>
      <c r="H8" s="504">
        <v>9121</v>
      </c>
      <c r="I8" s="504">
        <v>7065</v>
      </c>
    </row>
    <row r="9" spans="1:9" ht="6.75" customHeight="1">
      <c r="B9" s="513"/>
      <c r="C9" s="5"/>
      <c r="D9" s="514"/>
      <c r="E9" s="514"/>
      <c r="F9" s="514"/>
      <c r="G9" s="514"/>
      <c r="H9" s="514"/>
      <c r="I9" s="514"/>
    </row>
    <row r="10" spans="1:9" ht="21" customHeight="1">
      <c r="B10" s="519" t="s">
        <v>195</v>
      </c>
      <c r="C10" s="5" t="s">
        <v>50</v>
      </c>
      <c r="D10" s="520">
        <v>1540</v>
      </c>
      <c r="E10" s="520">
        <v>2014</v>
      </c>
      <c r="F10" s="520">
        <v>1985</v>
      </c>
      <c r="G10" s="520">
        <v>3938</v>
      </c>
      <c r="H10" s="520">
        <v>3587</v>
      </c>
      <c r="I10" s="520">
        <v>3095</v>
      </c>
    </row>
    <row r="11" spans="1:9" ht="6.75" customHeight="1" thickBot="1">
      <c r="B11" s="495"/>
      <c r="C11" s="5"/>
      <c r="D11" s="521"/>
      <c r="E11" s="521"/>
      <c r="F11" s="521"/>
      <c r="G11" s="521"/>
      <c r="H11" s="521"/>
      <c r="I11" s="521"/>
    </row>
    <row r="12" spans="1:9" ht="21" customHeight="1" thickBot="1">
      <c r="B12" s="509" t="s">
        <v>196</v>
      </c>
      <c r="D12" s="511">
        <v>0.27</v>
      </c>
      <c r="E12" s="511">
        <v>0.22</v>
      </c>
      <c r="F12" s="511">
        <v>0.22</v>
      </c>
      <c r="G12" s="511">
        <v>0.28000000000000003</v>
      </c>
      <c r="H12" s="511">
        <v>0.28000000000000003</v>
      </c>
      <c r="I12" s="511">
        <v>0.3</v>
      </c>
    </row>
    <row r="13" spans="1:9" ht="18" customHeight="1">
      <c r="B13" s="567"/>
      <c r="D13" s="568"/>
      <c r="E13" s="568"/>
      <c r="F13" s="568"/>
      <c r="G13" s="568"/>
      <c r="H13" s="568"/>
      <c r="I13" s="568"/>
    </row>
    <row r="14" spans="1:9" ht="16.5" customHeight="1">
      <c r="B14" s="48" t="s">
        <v>19</v>
      </c>
      <c r="C14" s="72"/>
      <c r="D14" s="72"/>
    </row>
    <row r="15" spans="1:9" ht="16.5" customHeight="1">
      <c r="B15" s="644" t="s">
        <v>777</v>
      </c>
      <c r="C15" s="644"/>
      <c r="D15" s="644"/>
      <c r="E15" s="644"/>
      <c r="F15" s="644"/>
      <c r="G15" s="644"/>
      <c r="H15" s="644"/>
      <c r="I15" s="644"/>
    </row>
    <row r="16" spans="1:9" ht="17.25" thickBot="1"/>
    <row r="17" spans="2:9" ht="35.1" customHeight="1" thickTop="1" thickBot="1">
      <c r="B17" s="33"/>
      <c r="D17" s="70">
        <v>2017</v>
      </c>
      <c r="E17" s="70">
        <v>2018</v>
      </c>
      <c r="F17" s="70">
        <v>2019</v>
      </c>
      <c r="G17" s="70">
        <v>2020</v>
      </c>
      <c r="H17" s="70">
        <v>2021</v>
      </c>
      <c r="I17" s="70">
        <v>2022</v>
      </c>
    </row>
    <row r="18" spans="2:9" ht="21" customHeight="1" thickTop="1" thickBot="1">
      <c r="B18" s="474" t="s">
        <v>197</v>
      </c>
      <c r="D18" s="6"/>
      <c r="E18" s="6"/>
      <c r="F18" s="6"/>
      <c r="G18" s="6"/>
      <c r="H18" s="6"/>
      <c r="I18" s="6"/>
    </row>
    <row r="19" spans="2:9" ht="21" customHeight="1">
      <c r="B19" s="489" t="s">
        <v>190</v>
      </c>
      <c r="C19" s="5" t="s">
        <v>49</v>
      </c>
      <c r="D19" s="512">
        <v>3155</v>
      </c>
      <c r="E19" s="512">
        <v>5161</v>
      </c>
      <c r="F19" s="512">
        <v>4785</v>
      </c>
      <c r="G19" s="512">
        <v>7037</v>
      </c>
      <c r="H19" s="512">
        <v>5815</v>
      </c>
      <c r="I19" s="512">
        <v>4161</v>
      </c>
    </row>
    <row r="20" spans="2:9" ht="6.75" customHeight="1">
      <c r="B20" s="513"/>
      <c r="C20" s="5"/>
      <c r="D20" s="514"/>
      <c r="E20" s="514"/>
      <c r="F20" s="514"/>
      <c r="G20" s="514"/>
      <c r="H20" s="514"/>
      <c r="I20" s="514"/>
    </row>
    <row r="21" spans="2:9" ht="21" customHeight="1">
      <c r="B21" s="515" t="s">
        <v>194</v>
      </c>
      <c r="D21" s="516" t="s">
        <v>89</v>
      </c>
      <c r="E21" s="516">
        <v>494</v>
      </c>
      <c r="F21" s="516">
        <v>494</v>
      </c>
      <c r="G21" s="516">
        <v>1039</v>
      </c>
      <c r="H21" s="516">
        <v>1045</v>
      </c>
      <c r="I21" s="516">
        <v>1028</v>
      </c>
    </row>
    <row r="22" spans="2:9" ht="21" customHeight="1">
      <c r="B22" s="515" t="s">
        <v>198</v>
      </c>
      <c r="D22" s="516">
        <v>1540</v>
      </c>
      <c r="E22" s="516">
        <v>2014</v>
      </c>
      <c r="F22" s="516">
        <v>1985</v>
      </c>
      <c r="G22" s="516">
        <v>3938</v>
      </c>
      <c r="H22" s="516">
        <v>3587</v>
      </c>
      <c r="I22" s="516">
        <v>3095</v>
      </c>
    </row>
    <row r="23" spans="2:9" ht="21" customHeight="1">
      <c r="B23" s="513" t="s">
        <v>199</v>
      </c>
      <c r="C23" s="5" t="s">
        <v>50</v>
      </c>
      <c r="D23" s="514">
        <v>1540</v>
      </c>
      <c r="E23" s="514">
        <v>2508</v>
      </c>
      <c r="F23" s="514">
        <v>2479</v>
      </c>
      <c r="G23" s="514">
        <v>4977</v>
      </c>
      <c r="H23" s="514">
        <v>4632</v>
      </c>
      <c r="I23" s="514">
        <v>4123</v>
      </c>
    </row>
    <row r="24" spans="2:9" ht="6.75" customHeight="1" thickBot="1">
      <c r="B24" s="507"/>
      <c r="C24" s="5"/>
      <c r="D24" s="508"/>
      <c r="E24" s="508"/>
      <c r="F24" s="508"/>
      <c r="G24" s="508"/>
      <c r="H24" s="508"/>
      <c r="I24" s="508"/>
    </row>
    <row r="25" spans="2:9" ht="21" customHeight="1" thickBot="1">
      <c r="B25" s="509" t="s">
        <v>200</v>
      </c>
      <c r="D25" s="511">
        <v>0.33</v>
      </c>
      <c r="E25" s="511">
        <v>0.33</v>
      </c>
      <c r="F25" s="511">
        <v>0.34</v>
      </c>
      <c r="G25" s="511">
        <v>0.41</v>
      </c>
      <c r="H25" s="511">
        <v>0.44</v>
      </c>
      <c r="I25" s="511">
        <v>0.5</v>
      </c>
    </row>
    <row r="27" spans="2:9">
      <c r="B27" s="48" t="s">
        <v>19</v>
      </c>
      <c r="C27" s="72"/>
      <c r="D27" s="72"/>
    </row>
    <row r="28" spans="2:9">
      <c r="B28" s="632" t="s">
        <v>777</v>
      </c>
      <c r="C28" s="632"/>
      <c r="D28" s="632"/>
      <c r="E28" s="632"/>
      <c r="F28" s="632"/>
      <c r="G28" s="632"/>
      <c r="H28" s="632"/>
      <c r="I28" s="632"/>
    </row>
    <row r="29" spans="2:9" ht="17.25" thickBot="1"/>
    <row r="30" spans="2:9" ht="35.1" customHeight="1" thickTop="1" thickBot="1">
      <c r="B30" s="33"/>
      <c r="D30" s="70">
        <v>2017</v>
      </c>
      <c r="E30" s="70">
        <v>2018</v>
      </c>
      <c r="F30" s="70">
        <v>2019</v>
      </c>
      <c r="G30" s="70">
        <v>2020</v>
      </c>
      <c r="H30" s="70">
        <v>2021</v>
      </c>
      <c r="I30" s="70">
        <v>2022</v>
      </c>
    </row>
    <row r="31" spans="2:9" ht="21" customHeight="1" thickTop="1" thickBot="1">
      <c r="B31" s="474" t="s">
        <v>326</v>
      </c>
      <c r="D31" s="6"/>
      <c r="E31" s="6"/>
      <c r="F31" s="6"/>
      <c r="G31" s="6"/>
      <c r="H31" s="6"/>
      <c r="I31" s="6"/>
    </row>
    <row r="32" spans="2:9" ht="21" customHeight="1">
      <c r="B32" s="500" t="s">
        <v>334</v>
      </c>
      <c r="C32" s="201"/>
      <c r="D32" s="501"/>
      <c r="E32" s="501"/>
      <c r="F32" s="502">
        <v>10.8</v>
      </c>
      <c r="G32" s="502">
        <v>16.8</v>
      </c>
      <c r="H32" s="502">
        <v>14.8</v>
      </c>
      <c r="I32" s="502">
        <v>10.8</v>
      </c>
    </row>
    <row r="33" spans="2:9" ht="6.75" customHeight="1">
      <c r="B33" s="503"/>
      <c r="C33" s="73"/>
      <c r="D33" s="504"/>
      <c r="E33" s="504"/>
      <c r="F33" s="504"/>
      <c r="G33" s="504"/>
      <c r="H33" s="504"/>
      <c r="I33" s="504"/>
    </row>
    <row r="34" spans="2:9" ht="21" customHeight="1">
      <c r="B34" s="491" t="s">
        <v>339</v>
      </c>
      <c r="C34" s="201"/>
      <c r="D34" s="505"/>
      <c r="E34" s="505"/>
      <c r="F34" s="506">
        <v>2.6</v>
      </c>
      <c r="G34" s="506">
        <v>5.2</v>
      </c>
      <c r="H34" s="506">
        <v>4.5999999999999996</v>
      </c>
      <c r="I34" s="506">
        <v>3.7</v>
      </c>
    </row>
    <row r="35" spans="2:9" ht="9" customHeight="1" thickBot="1">
      <c r="B35" s="507"/>
      <c r="C35" s="201"/>
      <c r="D35" s="508"/>
      <c r="E35" s="508"/>
      <c r="F35" s="508"/>
      <c r="G35" s="508"/>
      <c r="H35" s="508"/>
      <c r="I35" s="508"/>
    </row>
    <row r="36" spans="2:9" ht="21" customHeight="1" thickBot="1">
      <c r="B36" s="509" t="s">
        <v>363</v>
      </c>
      <c r="D36" s="510"/>
      <c r="E36" s="510"/>
      <c r="F36" s="511">
        <v>0.19</v>
      </c>
      <c r="G36" s="511">
        <v>0.31</v>
      </c>
      <c r="H36" s="511">
        <v>0.31</v>
      </c>
      <c r="I36" s="511">
        <v>0.34</v>
      </c>
    </row>
    <row r="38" spans="2:9">
      <c r="B38" s="48" t="s">
        <v>19</v>
      </c>
      <c r="C38" s="72"/>
      <c r="D38" s="72"/>
    </row>
    <row r="39" spans="2:9" s="73" customFormat="1">
      <c r="B39" s="644" t="s">
        <v>777</v>
      </c>
      <c r="C39" s="644"/>
      <c r="D39" s="644"/>
      <c r="E39" s="644"/>
      <c r="F39" s="644"/>
      <c r="G39" s="644"/>
      <c r="H39" s="644"/>
      <c r="I39" s="644"/>
    </row>
    <row r="40" spans="2:9">
      <c r="B40" s="2"/>
    </row>
    <row r="41" spans="2:9">
      <c r="B41" s="2"/>
    </row>
    <row r="42" spans="2:9">
      <c r="B42" s="2"/>
    </row>
    <row r="43" spans="2:9">
      <c r="B43" s="2"/>
    </row>
    <row r="44" spans="2:9">
      <c r="B44" s="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50"/>
  <sheetViews>
    <sheetView showGridLines="0" zoomScaleNormal="100" workbookViewId="0">
      <selection activeCell="H36" sqref="H36"/>
    </sheetView>
  </sheetViews>
  <sheetFormatPr defaultColWidth="9.140625" defaultRowHeight="16.5"/>
  <cols>
    <col min="1" max="1" width="6.5703125" style="2" customWidth="1"/>
    <col min="2" max="2" width="47.140625" style="24" customWidth="1"/>
    <col min="3" max="3" width="3.28515625" style="2" customWidth="1"/>
    <col min="4" max="5" width="16.28515625" style="2" customWidth="1"/>
    <col min="6" max="16384" width="9.140625" style="2"/>
  </cols>
  <sheetData>
    <row r="1" spans="1:5" ht="21" customHeight="1" thickBot="1">
      <c r="A1" s="935" t="s">
        <v>695</v>
      </c>
      <c r="B1" s="200"/>
    </row>
    <row r="2" spans="1:5" ht="35.1" customHeight="1" thickTop="1" thickBot="1">
      <c r="B2" s="33"/>
      <c r="D2" s="937" t="s">
        <v>903</v>
      </c>
      <c r="E2" s="938" t="s">
        <v>603</v>
      </c>
    </row>
    <row r="3" spans="1:5" ht="21" customHeight="1" thickTop="1" thickBot="1">
      <c r="B3" s="939" t="s">
        <v>904</v>
      </c>
      <c r="D3" s="73"/>
      <c r="E3" s="73"/>
    </row>
    <row r="4" spans="1:5" ht="18.75">
      <c r="B4" s="783" t="s">
        <v>786</v>
      </c>
      <c r="D4" s="773">
        <v>3.2</v>
      </c>
      <c r="E4" s="773">
        <v>2.8</v>
      </c>
    </row>
    <row r="5" spans="1:5" ht="19.5" thickBot="1">
      <c r="B5" s="784" t="s">
        <v>708</v>
      </c>
      <c r="D5" s="785">
        <v>2</v>
      </c>
      <c r="E5" s="785">
        <v>2</v>
      </c>
    </row>
    <row r="6" spans="1:5" ht="21" customHeight="1" thickBot="1">
      <c r="B6" s="775" t="s">
        <v>789</v>
      </c>
      <c r="D6" s="779">
        <v>5.2</v>
      </c>
      <c r="E6" s="779">
        <v>4.8</v>
      </c>
    </row>
    <row r="7" spans="1:5" ht="21" customHeight="1">
      <c r="B7" s="776" t="s">
        <v>191</v>
      </c>
      <c r="D7" s="780">
        <v>0.5</v>
      </c>
      <c r="E7" s="780">
        <v>0.5</v>
      </c>
    </row>
    <row r="8" spans="1:5" ht="21" customHeight="1">
      <c r="B8" s="777" t="s">
        <v>697</v>
      </c>
      <c r="D8" s="713">
        <v>2.5</v>
      </c>
      <c r="E8" s="713">
        <v>2.6</v>
      </c>
    </row>
    <row r="9" spans="1:5" ht="21" customHeight="1" thickBot="1">
      <c r="B9" s="778" t="s">
        <v>194</v>
      </c>
      <c r="D9" s="768">
        <v>1</v>
      </c>
      <c r="E9" s="768">
        <v>1</v>
      </c>
    </row>
    <row r="10" spans="1:5" ht="21" customHeight="1" thickBot="1">
      <c r="B10" s="940" t="s">
        <v>788</v>
      </c>
      <c r="C10" s="941" t="s">
        <v>49</v>
      </c>
      <c r="D10" s="942">
        <v>9.1999999999999993</v>
      </c>
      <c r="E10" s="959">
        <v>8.9</v>
      </c>
    </row>
    <row r="11" spans="1:5" ht="6.75" customHeight="1" thickBot="1">
      <c r="B11" s="485"/>
      <c r="C11" s="941"/>
      <c r="D11" s="943"/>
      <c r="E11" s="781"/>
    </row>
    <row r="12" spans="1:5" ht="21" customHeight="1" thickBot="1">
      <c r="B12" s="940" t="s">
        <v>195</v>
      </c>
      <c r="C12" s="941" t="s">
        <v>50</v>
      </c>
      <c r="D12" s="942">
        <v>3.1</v>
      </c>
      <c r="E12" s="959">
        <v>3.1</v>
      </c>
    </row>
    <row r="13" spans="1:5" ht="6.75" customHeight="1" thickBot="1">
      <c r="B13" s="495"/>
      <c r="C13" s="5"/>
      <c r="D13" s="521"/>
      <c r="E13" s="521"/>
    </row>
    <row r="14" spans="1:5" ht="21" customHeight="1" thickBot="1">
      <c r="B14" s="940" t="s">
        <v>196</v>
      </c>
      <c r="D14" s="944">
        <v>0.25</v>
      </c>
      <c r="E14" s="944">
        <v>0.25</v>
      </c>
    </row>
    <row r="15" spans="1:5" ht="18" customHeight="1">
      <c r="B15" s="567"/>
      <c r="D15" s="568"/>
      <c r="E15" s="568"/>
    </row>
    <row r="16" spans="1:5" ht="16.5" customHeight="1">
      <c r="A16" s="945" t="s">
        <v>19</v>
      </c>
      <c r="B16" s="48"/>
      <c r="C16" s="72"/>
      <c r="E16" s="574"/>
    </row>
    <row r="17" spans="1:5" ht="16.5" customHeight="1">
      <c r="A17" s="1097" t="s">
        <v>777</v>
      </c>
      <c r="B17" s="1097"/>
      <c r="C17" s="1097"/>
      <c r="D17" s="1097"/>
      <c r="E17" s="1097"/>
    </row>
    <row r="18" spans="1:5" ht="30" customHeight="1">
      <c r="A18" s="1215" t="s">
        <v>710</v>
      </c>
      <c r="B18" s="1215"/>
      <c r="C18" s="1215"/>
      <c r="D18" s="1215"/>
      <c r="E18" s="1215"/>
    </row>
    <row r="19" spans="1:5" ht="16.149999999999999" customHeight="1">
      <c r="A19" s="1097" t="s">
        <v>709</v>
      </c>
      <c r="B19" s="1097"/>
      <c r="C19" s="1097"/>
      <c r="D19" s="1097"/>
      <c r="E19" s="1097"/>
    </row>
    <row r="20" spans="1:5" s="73" customFormat="1" ht="17.25" thickBot="1">
      <c r="B20" s="731"/>
      <c r="C20" s="731"/>
      <c r="D20" s="731"/>
      <c r="E20" s="574"/>
    </row>
    <row r="21" spans="1:5" ht="35.1" customHeight="1" thickTop="1" thickBot="1">
      <c r="B21" s="33"/>
      <c r="D21" s="937" t="s">
        <v>541</v>
      </c>
      <c r="E21" s="938" t="s">
        <v>603</v>
      </c>
    </row>
    <row r="22" spans="1:5" ht="21" customHeight="1" thickTop="1" thickBot="1">
      <c r="B22" s="939" t="s">
        <v>905</v>
      </c>
      <c r="D22" s="6"/>
      <c r="E22" s="6"/>
    </row>
    <row r="23" spans="1:5" ht="21" customHeight="1">
      <c r="B23" s="933" t="s">
        <v>786</v>
      </c>
      <c r="D23" s="773">
        <v>3.2</v>
      </c>
      <c r="E23" s="773">
        <v>2.8</v>
      </c>
    </row>
    <row r="24" spans="1:5" ht="21" customHeight="1" thickBot="1">
      <c r="B24" s="934" t="s">
        <v>708</v>
      </c>
      <c r="D24" s="774">
        <v>2</v>
      </c>
      <c r="E24" s="774">
        <v>2</v>
      </c>
    </row>
    <row r="25" spans="1:5" ht="21" customHeight="1" thickBot="1">
      <c r="B25" s="946" t="s">
        <v>787</v>
      </c>
      <c r="C25" s="947" t="s">
        <v>49</v>
      </c>
      <c r="D25" s="942">
        <v>5.2</v>
      </c>
      <c r="E25" s="942">
        <v>4.8</v>
      </c>
    </row>
    <row r="26" spans="1:5" ht="6.75" customHeight="1">
      <c r="B26" s="771"/>
      <c r="C26" s="5"/>
      <c r="D26" s="772"/>
      <c r="E26" s="772"/>
    </row>
    <row r="27" spans="1:5" ht="21" customHeight="1">
      <c r="B27" s="777" t="s">
        <v>194</v>
      </c>
      <c r="D27" s="713">
        <v>1</v>
      </c>
      <c r="E27" s="713">
        <v>1</v>
      </c>
    </row>
    <row r="28" spans="1:5" ht="21" customHeight="1" thickBot="1">
      <c r="B28" s="778" t="s">
        <v>198</v>
      </c>
      <c r="D28" s="768">
        <v>3.1</v>
      </c>
      <c r="E28" s="768">
        <v>3.1</v>
      </c>
    </row>
    <row r="29" spans="1:5" ht="21" customHeight="1" thickBot="1">
      <c r="B29" s="940" t="s">
        <v>1008</v>
      </c>
      <c r="C29" s="941" t="s">
        <v>50</v>
      </c>
      <c r="D29" s="942">
        <v>4.0999999999999996</v>
      </c>
      <c r="E29" s="942">
        <v>4.0999999999999996</v>
      </c>
    </row>
    <row r="30" spans="1:5" ht="6.75" customHeight="1" thickBot="1">
      <c r="B30" s="769"/>
      <c r="C30" s="5"/>
      <c r="D30" s="770"/>
      <c r="E30" s="770"/>
    </row>
    <row r="31" spans="1:5" ht="21" customHeight="1" thickBot="1">
      <c r="B31" s="940" t="s">
        <v>200</v>
      </c>
      <c r="D31" s="944">
        <v>0.44</v>
      </c>
      <c r="E31" s="944">
        <v>0.46</v>
      </c>
    </row>
    <row r="32" spans="1:5">
      <c r="E32" s="574"/>
    </row>
    <row r="33" spans="1:5">
      <c r="A33" s="945" t="s">
        <v>19</v>
      </c>
      <c r="B33" s="48"/>
      <c r="C33" s="72"/>
      <c r="E33" s="574"/>
    </row>
    <row r="34" spans="1:5">
      <c r="A34" s="1007" t="s">
        <v>777</v>
      </c>
      <c r="B34" s="1007"/>
      <c r="C34" s="1007"/>
      <c r="D34" s="1007"/>
      <c r="E34" s="632"/>
    </row>
    <row r="35" spans="1:5" ht="17.25" thickBot="1"/>
    <row r="36" spans="1:5" ht="35.1" customHeight="1" thickTop="1" thickBot="1">
      <c r="B36" s="33"/>
      <c r="D36" s="948" t="s">
        <v>541</v>
      </c>
      <c r="E36" s="949" t="s">
        <v>603</v>
      </c>
    </row>
    <row r="37" spans="1:5" ht="21" customHeight="1" thickTop="1" thickBot="1">
      <c r="B37" s="939" t="s">
        <v>906</v>
      </c>
      <c r="D37" s="787"/>
      <c r="E37" s="787"/>
    </row>
    <row r="38" spans="1:5" ht="21" customHeight="1">
      <c r="B38" s="500" t="s">
        <v>334</v>
      </c>
      <c r="C38" s="201"/>
      <c r="D38" s="786">
        <v>10.8</v>
      </c>
      <c r="E38" s="786">
        <v>10.1</v>
      </c>
    </row>
    <row r="39" spans="1:5" ht="6.75" customHeight="1">
      <c r="B39" s="503"/>
      <c r="C39" s="73"/>
      <c r="D39" s="504"/>
      <c r="E39" s="504"/>
    </row>
    <row r="40" spans="1:5" ht="21" customHeight="1" thickBot="1">
      <c r="B40" s="800" t="s">
        <v>339</v>
      </c>
      <c r="C40" s="201"/>
      <c r="D40" s="801">
        <v>3.7</v>
      </c>
      <c r="E40" s="801">
        <v>3.7</v>
      </c>
    </row>
    <row r="41" spans="1:5" ht="9" customHeight="1" thickBot="1">
      <c r="B41" s="769"/>
      <c r="C41" s="201"/>
      <c r="D41" s="799"/>
      <c r="E41" s="799"/>
    </row>
    <row r="42" spans="1:5" ht="21" customHeight="1" thickBot="1">
      <c r="B42" s="940" t="s">
        <v>363</v>
      </c>
      <c r="D42" s="703">
        <v>0.34</v>
      </c>
      <c r="E42" s="703">
        <v>0.37</v>
      </c>
    </row>
    <row r="44" spans="1:5">
      <c r="A44" s="936" t="s">
        <v>19</v>
      </c>
      <c r="B44" s="2"/>
      <c r="C44" s="72"/>
    </row>
    <row r="45" spans="1:5" s="73" customFormat="1">
      <c r="A45" s="1097" t="s">
        <v>777</v>
      </c>
      <c r="B45" s="1097"/>
      <c r="C45" s="1097"/>
      <c r="D45" s="1097"/>
      <c r="E45" s="1097"/>
    </row>
    <row r="46" spans="1:5">
      <c r="B46" s="2"/>
    </row>
    <row r="47" spans="1:5">
      <c r="B47" s="2"/>
    </row>
    <row r="48" spans="1:5">
      <c r="B48" s="2"/>
    </row>
    <row r="49" spans="2:2">
      <c r="B49" s="2"/>
    </row>
    <row r="50" spans="2:2">
      <c r="B50" s="2"/>
    </row>
  </sheetData>
  <mergeCells count="5">
    <mergeCell ref="A34:D34"/>
    <mergeCell ref="A45:E45"/>
    <mergeCell ref="A17:E17"/>
    <mergeCell ref="A18:E18"/>
    <mergeCell ref="A19:E1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D17"/>
  <sheetViews>
    <sheetView zoomScaleNormal="100" workbookViewId="0">
      <selection activeCell="W20" sqref="W20"/>
    </sheetView>
  </sheetViews>
  <sheetFormatPr defaultColWidth="9.140625" defaultRowHeight="16.5"/>
  <cols>
    <col min="1" max="1" width="4.7109375" style="2" customWidth="1"/>
    <col min="2" max="2" width="32" style="2" customWidth="1"/>
    <col min="3" max="4" width="9.140625" style="2" customWidth="1"/>
    <col min="5" max="12" width="9.140625" style="2"/>
    <col min="13" max="13" width="10" style="2" bestFit="1" customWidth="1"/>
    <col min="14" max="29" width="9.140625" style="2"/>
    <col min="30" max="30" width="9.140625" style="2" customWidth="1"/>
    <col min="31" max="16384" width="9.140625" style="2"/>
  </cols>
  <sheetData>
    <row r="1" spans="1:30" ht="20.25">
      <c r="A1" s="23" t="s">
        <v>202</v>
      </c>
      <c r="C1" s="72"/>
      <c r="W1" s="76"/>
      <c r="X1" s="76"/>
      <c r="Y1" s="76"/>
      <c r="Z1" s="76"/>
      <c r="AA1" s="76"/>
      <c r="AB1" s="76"/>
    </row>
    <row r="2" spans="1:30" ht="17.25" thickBot="1">
      <c r="C2" s="202"/>
      <c r="D2" s="203"/>
    </row>
    <row r="3" spans="1:30" ht="35.1" customHeight="1" thickTop="1" thickBot="1">
      <c r="B3" s="33"/>
      <c r="C3" s="1216">
        <v>2010</v>
      </c>
      <c r="D3" s="1217"/>
      <c r="E3" s="1216">
        <v>2011</v>
      </c>
      <c r="F3" s="1217"/>
      <c r="G3" s="1216">
        <v>2012</v>
      </c>
      <c r="H3" s="1217"/>
      <c r="I3" s="1216">
        <v>2013</v>
      </c>
      <c r="J3" s="1217"/>
      <c r="K3" s="1216">
        <v>2014</v>
      </c>
      <c r="L3" s="1217"/>
      <c r="M3" s="1216">
        <v>2015</v>
      </c>
      <c r="N3" s="1217"/>
      <c r="O3" s="1216">
        <v>2016</v>
      </c>
      <c r="P3" s="1217"/>
      <c r="Q3" s="1216">
        <v>2017</v>
      </c>
      <c r="R3" s="1217"/>
      <c r="S3" s="1216">
        <v>2018</v>
      </c>
      <c r="T3" s="1217"/>
      <c r="U3" s="1216">
        <v>2019</v>
      </c>
      <c r="V3" s="1217"/>
      <c r="W3" s="1216">
        <v>2020</v>
      </c>
      <c r="X3" s="1217"/>
      <c r="Y3" s="1216">
        <v>2021</v>
      </c>
      <c r="Z3" s="1217"/>
      <c r="AA3" s="1216">
        <v>2022</v>
      </c>
      <c r="AB3" s="1217"/>
      <c r="AC3" s="1216">
        <v>2023</v>
      </c>
      <c r="AD3" s="1217"/>
    </row>
    <row r="4" spans="1:30" ht="18" thickTop="1" thickBot="1"/>
    <row r="5" spans="1:30" ht="21" customHeight="1" thickTop="1" thickBot="1">
      <c r="B5" s="459" t="s">
        <v>519</v>
      </c>
      <c r="C5" s="1227">
        <v>41</v>
      </c>
      <c r="D5" s="1228"/>
      <c r="E5" s="1222">
        <v>55</v>
      </c>
      <c r="F5" s="1226"/>
      <c r="G5" s="1222">
        <v>73</v>
      </c>
      <c r="H5" s="1226"/>
      <c r="I5" s="1222">
        <v>120</v>
      </c>
      <c r="J5" s="1226"/>
      <c r="K5" s="1222">
        <v>120</v>
      </c>
      <c r="L5" s="1226"/>
      <c r="M5" s="1222">
        <v>120</v>
      </c>
      <c r="N5" s="1226"/>
      <c r="O5" s="1222">
        <v>126</v>
      </c>
      <c r="P5" s="1226"/>
      <c r="Q5" s="1222">
        <v>193</v>
      </c>
      <c r="R5" s="1226"/>
      <c r="S5" s="1222">
        <v>262</v>
      </c>
      <c r="T5" s="1226"/>
      <c r="U5" s="1222">
        <v>338</v>
      </c>
      <c r="V5" s="1226"/>
      <c r="W5" s="1222">
        <v>474</v>
      </c>
      <c r="X5" s="1226"/>
      <c r="Y5" s="1222">
        <v>489</v>
      </c>
      <c r="Z5" s="1226"/>
      <c r="AA5" s="1222">
        <v>508</v>
      </c>
      <c r="AB5" s="1223"/>
      <c r="AC5" s="1218"/>
      <c r="AD5" s="1219"/>
    </row>
    <row r="6" spans="1:30" ht="5.25" customHeight="1" thickTop="1" thickBot="1">
      <c r="C6" s="204"/>
      <c r="D6" s="204"/>
    </row>
    <row r="7" spans="1:30" ht="21" customHeight="1" thickTop="1" thickBot="1">
      <c r="B7" s="459" t="s">
        <v>282</v>
      </c>
      <c r="C7" s="1227">
        <v>171</v>
      </c>
      <c r="D7" s="1228"/>
      <c r="E7" s="1222">
        <v>174.47300000000001</v>
      </c>
      <c r="F7" s="1226"/>
      <c r="G7" s="1222">
        <v>174.58699999999999</v>
      </c>
      <c r="H7" s="1226"/>
      <c r="I7" s="1222">
        <v>224.81800000000001</v>
      </c>
      <c r="J7" s="1226"/>
      <c r="K7" s="1222">
        <v>225.09</v>
      </c>
      <c r="L7" s="1226"/>
      <c r="M7" s="1222">
        <v>225.41900000000001</v>
      </c>
      <c r="N7" s="1226"/>
      <c r="O7" s="1222">
        <v>392.85</v>
      </c>
      <c r="P7" s="1226"/>
      <c r="Q7" s="1222">
        <v>393.233</v>
      </c>
      <c r="R7" s="1226"/>
      <c r="S7" s="1222">
        <v>721.19899999999996</v>
      </c>
      <c r="T7" s="1226"/>
      <c r="U7" s="1222">
        <v>721.51499999999999</v>
      </c>
      <c r="V7" s="1226"/>
      <c r="W7" s="1222">
        <v>999</v>
      </c>
      <c r="X7" s="1223"/>
      <c r="Y7" s="1224">
        <v>999.5</v>
      </c>
      <c r="Z7" s="1225"/>
      <c r="AA7" s="1224">
        <v>1000.4</v>
      </c>
      <c r="AB7" s="1225"/>
      <c r="AC7" s="1220"/>
      <c r="AD7" s="1221"/>
    </row>
    <row r="8" spans="1:30" ht="18" customHeight="1" thickTop="1" thickBot="1"/>
    <row r="9" spans="1:30" ht="35.1" customHeight="1" thickTop="1" thickBot="1">
      <c r="B9" s="33"/>
      <c r="C9" s="1027">
        <v>2010</v>
      </c>
      <c r="D9" s="1028"/>
      <c r="E9" s="1027">
        <v>2011</v>
      </c>
      <c r="F9" s="1028"/>
      <c r="G9" s="1027">
        <v>2012</v>
      </c>
      <c r="H9" s="1028"/>
      <c r="I9" s="1027">
        <v>2013</v>
      </c>
      <c r="J9" s="1028"/>
      <c r="K9" s="1027">
        <v>2014</v>
      </c>
      <c r="L9" s="1028"/>
      <c r="M9" s="1027">
        <v>2015</v>
      </c>
      <c r="N9" s="1028"/>
      <c r="O9" s="1027">
        <v>2016</v>
      </c>
      <c r="P9" s="1028"/>
      <c r="Q9" s="1027">
        <v>2017</v>
      </c>
      <c r="R9" s="1028"/>
      <c r="S9" s="1027">
        <v>2018</v>
      </c>
      <c r="T9" s="1028"/>
      <c r="U9" s="1027">
        <v>2019</v>
      </c>
      <c r="V9" s="1028"/>
      <c r="W9" s="1027">
        <v>2020</v>
      </c>
      <c r="X9" s="1028"/>
      <c r="Y9" s="1027">
        <v>2021</v>
      </c>
      <c r="Z9" s="1028"/>
      <c r="AA9" s="1027">
        <v>2022</v>
      </c>
      <c r="AB9" s="1028"/>
      <c r="AC9" s="1027">
        <v>2023</v>
      </c>
      <c r="AD9" s="1028"/>
    </row>
    <row r="10" spans="1:30" ht="30" customHeight="1" thickTop="1" thickBot="1">
      <c r="B10" s="33"/>
      <c r="C10" s="179" t="s">
        <v>280</v>
      </c>
      <c r="D10" s="179" t="s">
        <v>281</v>
      </c>
      <c r="E10" s="179" t="s">
        <v>280</v>
      </c>
      <c r="F10" s="179" t="s">
        <v>281</v>
      </c>
      <c r="G10" s="179" t="s">
        <v>280</v>
      </c>
      <c r="H10" s="179" t="s">
        <v>281</v>
      </c>
      <c r="I10" s="179" t="s">
        <v>280</v>
      </c>
      <c r="J10" s="179" t="s">
        <v>281</v>
      </c>
      <c r="K10" s="179" t="s">
        <v>280</v>
      </c>
      <c r="L10" s="179" t="s">
        <v>281</v>
      </c>
      <c r="M10" s="179" t="s">
        <v>280</v>
      </c>
      <c r="N10" s="179" t="s">
        <v>281</v>
      </c>
      <c r="O10" s="179" t="s">
        <v>280</v>
      </c>
      <c r="P10" s="179" t="s">
        <v>281</v>
      </c>
      <c r="Q10" s="179" t="s">
        <v>280</v>
      </c>
      <c r="R10" s="179" t="s">
        <v>281</v>
      </c>
      <c r="S10" s="179" t="s">
        <v>280</v>
      </c>
      <c r="T10" s="179" t="s">
        <v>281</v>
      </c>
      <c r="U10" s="179" t="s">
        <v>280</v>
      </c>
      <c r="V10" s="179" t="s">
        <v>281</v>
      </c>
      <c r="W10" s="179" t="s">
        <v>280</v>
      </c>
      <c r="X10" s="179" t="s">
        <v>281</v>
      </c>
      <c r="Y10" s="179" t="s">
        <v>280</v>
      </c>
      <c r="Z10" s="179" t="s">
        <v>281</v>
      </c>
      <c r="AA10" s="179" t="s">
        <v>280</v>
      </c>
      <c r="AB10" s="179" t="s">
        <v>281</v>
      </c>
      <c r="AC10" s="179" t="s">
        <v>280</v>
      </c>
      <c r="AD10" s="179" t="s">
        <v>281</v>
      </c>
    </row>
    <row r="11" spans="1:30" ht="21" customHeight="1" thickTop="1" thickBot="1">
      <c r="B11" s="459" t="s">
        <v>518</v>
      </c>
      <c r="C11" s="522">
        <v>16.100000000000001</v>
      </c>
      <c r="D11" s="522">
        <v>16.100000000000001</v>
      </c>
      <c r="E11" s="522">
        <v>16.100000000000001</v>
      </c>
      <c r="F11" s="522">
        <v>16.100000000000001</v>
      </c>
      <c r="G11" s="522">
        <v>16.100000000000001</v>
      </c>
      <c r="H11" s="522">
        <v>20.399999999999999</v>
      </c>
      <c r="I11" s="522">
        <v>20.399999999999999</v>
      </c>
      <c r="J11" s="522">
        <v>20.399999999999999</v>
      </c>
      <c r="K11" s="522">
        <v>20.399999999999999</v>
      </c>
      <c r="L11" s="522">
        <v>20.399999999999999</v>
      </c>
      <c r="M11" s="522">
        <v>20.399999999999999</v>
      </c>
      <c r="N11" s="522">
        <v>20.399999999999999</v>
      </c>
      <c r="O11" s="522">
        <v>20.399999999999999</v>
      </c>
      <c r="P11" s="522">
        <v>21.5</v>
      </c>
      <c r="Q11" s="522">
        <v>22.6</v>
      </c>
      <c r="R11" s="522">
        <v>22.6</v>
      </c>
      <c r="S11" s="522">
        <v>22.6</v>
      </c>
      <c r="T11" s="522">
        <v>23.4</v>
      </c>
      <c r="U11" s="522">
        <v>23.4</v>
      </c>
      <c r="V11" s="522">
        <v>23.4</v>
      </c>
      <c r="W11" s="522">
        <v>23.4</v>
      </c>
      <c r="X11" s="522">
        <v>24.1</v>
      </c>
      <c r="Y11" s="522">
        <v>24.1</v>
      </c>
      <c r="Z11" s="522">
        <v>24.8</v>
      </c>
      <c r="AA11" s="565">
        <v>24.8</v>
      </c>
      <c r="AB11" s="565">
        <v>26</v>
      </c>
      <c r="AC11" s="684">
        <v>26</v>
      </c>
      <c r="AD11" s="732"/>
    </row>
    <row r="12" spans="1:30" ht="17.25" thickTop="1"/>
    <row r="13" spans="1:30">
      <c r="B13" s="48" t="s">
        <v>19</v>
      </c>
      <c r="C13" s="72"/>
      <c r="D13" s="72"/>
    </row>
    <row r="14" spans="1:30">
      <c r="B14" s="1097" t="s">
        <v>778</v>
      </c>
      <c r="C14" s="1097"/>
      <c r="D14" s="1097"/>
      <c r="E14" s="1097"/>
      <c r="F14" s="1097"/>
      <c r="G14" s="1097"/>
      <c r="H14" s="1097"/>
      <c r="I14" s="1097"/>
      <c r="J14" s="1097"/>
      <c r="K14" s="1097"/>
      <c r="L14" s="1097"/>
      <c r="M14" s="1097"/>
      <c r="N14" s="1097"/>
      <c r="O14" s="1097"/>
      <c r="P14" s="1097"/>
      <c r="Q14" s="1097"/>
      <c r="R14" s="1097"/>
      <c r="S14" s="1097"/>
      <c r="T14" s="1097"/>
      <c r="U14" s="1097"/>
      <c r="V14" s="1097"/>
      <c r="W14" s="1097"/>
      <c r="X14" s="1097"/>
      <c r="Y14" s="1097"/>
      <c r="Z14" s="1097"/>
      <c r="AA14" s="1097"/>
      <c r="AB14" s="1097"/>
      <c r="AC14" s="1097"/>
      <c r="AD14" s="1097"/>
    </row>
    <row r="17" spans="21:23">
      <c r="U17" s="113"/>
      <c r="W17" s="113"/>
    </row>
  </sheetData>
  <mergeCells count="57">
    <mergeCell ref="B14:AD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 ref="C9:D9"/>
    <mergeCell ref="E3:F3"/>
    <mergeCell ref="E9:F9"/>
    <mergeCell ref="M3:N3"/>
    <mergeCell ref="G9:H9"/>
    <mergeCell ref="K5:L5"/>
    <mergeCell ref="M5:N5"/>
    <mergeCell ref="I9:J9"/>
    <mergeCell ref="K9:L9"/>
    <mergeCell ref="M9:N9"/>
    <mergeCell ref="U5:V5"/>
    <mergeCell ref="Q7:R7"/>
    <mergeCell ref="S7:T7"/>
    <mergeCell ref="U7:V7"/>
    <mergeCell ref="C3:D3"/>
    <mergeCell ref="C5:D5"/>
    <mergeCell ref="C7:D7"/>
    <mergeCell ref="Y3:Z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AC3:AD3"/>
    <mergeCell ref="AC5:AD5"/>
    <mergeCell ref="AC7:AD7"/>
    <mergeCell ref="AC9:AD9"/>
    <mergeCell ref="AA3:AB3"/>
    <mergeCell ref="AA5:AB5"/>
    <mergeCell ref="AA7:AB7"/>
    <mergeCell ref="AA9:AB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54"/>
  <sheetViews>
    <sheetView zoomScaleNormal="100" workbookViewId="0">
      <selection activeCell="F16" sqref="F16"/>
    </sheetView>
  </sheetViews>
  <sheetFormatPr defaultColWidth="9.140625" defaultRowHeight="18.75"/>
  <cols>
    <col min="1" max="1" width="43.42578125" style="33" customWidth="1"/>
    <col min="2" max="6" width="19.5703125" style="24" customWidth="1"/>
    <col min="7" max="16384" width="9.140625" style="24"/>
  </cols>
  <sheetData>
    <row r="1" spans="1:6" ht="20.25">
      <c r="A1" s="23" t="s">
        <v>203</v>
      </c>
    </row>
    <row r="2" spans="1:6" ht="19.5" thickBot="1"/>
    <row r="3" spans="1:6" ht="42.75" customHeight="1" thickTop="1" thickBot="1">
      <c r="B3" s="70" t="s">
        <v>204</v>
      </c>
      <c r="C3" s="70" t="s">
        <v>205</v>
      </c>
      <c r="D3" s="70" t="s">
        <v>570</v>
      </c>
      <c r="E3" s="70" t="s">
        <v>206</v>
      </c>
      <c r="F3" s="70" t="s">
        <v>616</v>
      </c>
    </row>
    <row r="4" spans="1:6" ht="21" customHeight="1" thickTop="1">
      <c r="A4" s="33" t="s">
        <v>220</v>
      </c>
      <c r="B4" s="523">
        <v>42517</v>
      </c>
      <c r="C4" s="524">
        <v>42641</v>
      </c>
      <c r="D4" s="524">
        <v>43154</v>
      </c>
      <c r="E4" s="525">
        <v>43805</v>
      </c>
      <c r="F4" s="525">
        <v>44777</v>
      </c>
    </row>
    <row r="5" spans="1:6" ht="21" customHeight="1">
      <c r="A5" s="33" t="s">
        <v>221</v>
      </c>
      <c r="B5" s="526">
        <v>42675</v>
      </c>
      <c r="C5" s="527">
        <v>42734</v>
      </c>
      <c r="D5" s="527">
        <v>43343</v>
      </c>
      <c r="E5" s="528">
        <v>44034</v>
      </c>
      <c r="F5" s="528">
        <v>45019</v>
      </c>
    </row>
    <row r="6" spans="1:6" ht="21" customHeight="1">
      <c r="A6" s="33" t="s">
        <v>213</v>
      </c>
      <c r="B6" s="529">
        <v>375</v>
      </c>
      <c r="C6" s="45">
        <v>935</v>
      </c>
      <c r="D6" s="45">
        <v>2930</v>
      </c>
      <c r="E6" s="46">
        <v>3200</v>
      </c>
      <c r="F6" s="46">
        <v>250</v>
      </c>
    </row>
    <row r="7" spans="1:6" ht="21" customHeight="1">
      <c r="A7" s="33" t="s">
        <v>214</v>
      </c>
      <c r="B7" s="529" t="s">
        <v>223</v>
      </c>
      <c r="C7" s="45" t="s">
        <v>215</v>
      </c>
      <c r="D7" s="45" t="s">
        <v>224</v>
      </c>
      <c r="E7" s="46" t="s">
        <v>225</v>
      </c>
      <c r="F7" s="46" t="s">
        <v>617</v>
      </c>
    </row>
    <row r="8" spans="1:6" ht="21" customHeight="1">
      <c r="A8" s="33" t="s">
        <v>212</v>
      </c>
      <c r="B8" s="530" t="s">
        <v>216</v>
      </c>
      <c r="C8" s="45" t="s">
        <v>216</v>
      </c>
      <c r="D8" s="45" t="s">
        <v>218</v>
      </c>
      <c r="E8" s="46" t="s">
        <v>217</v>
      </c>
      <c r="F8" s="46" t="s">
        <v>662</v>
      </c>
    </row>
    <row r="9" spans="1:6" ht="20.25" customHeight="1">
      <c r="B9" s="531"/>
      <c r="C9" s="290"/>
      <c r="D9" s="290"/>
      <c r="E9" s="532"/>
      <c r="F9" s="532"/>
    </row>
    <row r="10" spans="1:6" ht="37.5">
      <c r="A10" s="205" t="s">
        <v>597</v>
      </c>
      <c r="B10" s="533"/>
      <c r="C10" s="534"/>
      <c r="D10" s="534"/>
      <c r="E10" s="535"/>
      <c r="F10" s="535"/>
    </row>
    <row r="11" spans="1:6" ht="21" customHeight="1">
      <c r="A11" s="33" t="s">
        <v>283</v>
      </c>
      <c r="B11" s="536">
        <v>0.3</v>
      </c>
      <c r="C11" s="307">
        <v>0.5</v>
      </c>
      <c r="D11" s="537"/>
      <c r="E11" s="537"/>
      <c r="F11" s="537"/>
    </row>
    <row r="12" spans="1:6" ht="21" customHeight="1">
      <c r="A12" s="33" t="s">
        <v>284</v>
      </c>
      <c r="B12" s="538"/>
      <c r="C12" s="537"/>
      <c r="D12" s="307">
        <v>1</v>
      </c>
      <c r="E12" s="537"/>
      <c r="F12" s="537"/>
    </row>
    <row r="13" spans="1:6" ht="21" customHeight="1">
      <c r="A13" s="33" t="s">
        <v>285</v>
      </c>
      <c r="B13" s="538"/>
      <c r="C13" s="537"/>
      <c r="D13" s="537"/>
      <c r="E13" s="307">
        <v>2.7</v>
      </c>
      <c r="F13" s="676"/>
    </row>
    <row r="14" spans="1:6" ht="21" customHeight="1">
      <c r="A14" s="33" t="s">
        <v>628</v>
      </c>
      <c r="B14" s="668"/>
      <c r="C14" s="669"/>
      <c r="D14" s="669"/>
      <c r="E14" s="669"/>
      <c r="F14" s="670">
        <v>0.1</v>
      </c>
    </row>
    <row r="15" spans="1:6">
      <c r="B15" s="539"/>
      <c r="C15" s="540"/>
      <c r="D15" s="540"/>
      <c r="E15" s="540"/>
      <c r="F15" s="540"/>
    </row>
    <row r="16" spans="1:6" ht="37.5">
      <c r="A16" s="205" t="s">
        <v>598</v>
      </c>
      <c r="B16" s="541">
        <v>0.5</v>
      </c>
      <c r="C16" s="307">
        <v>1.6</v>
      </c>
      <c r="D16" s="307">
        <v>5.5</v>
      </c>
      <c r="E16" s="307">
        <v>7</v>
      </c>
      <c r="F16" s="307">
        <v>0.5</v>
      </c>
    </row>
    <row r="17" spans="1:6">
      <c r="B17" s="33"/>
      <c r="C17" s="33"/>
      <c r="D17" s="33"/>
      <c r="E17" s="33"/>
      <c r="F17" s="33"/>
    </row>
    <row r="18" spans="1:6" ht="21" customHeight="1">
      <c r="A18" s="109" t="s">
        <v>209</v>
      </c>
      <c r="B18" s="533"/>
      <c r="C18" s="534"/>
      <c r="D18" s="534"/>
      <c r="E18" s="534"/>
      <c r="F18" s="534"/>
    </row>
    <row r="19" spans="1:6" ht="21" customHeight="1">
      <c r="A19" s="33" t="s">
        <v>207</v>
      </c>
      <c r="B19" s="538"/>
      <c r="C19" s="537"/>
      <c r="D19" s="45">
        <v>440</v>
      </c>
      <c r="E19" s="253">
        <v>450</v>
      </c>
      <c r="F19" s="671"/>
    </row>
    <row r="20" spans="1:6" ht="21" customHeight="1">
      <c r="A20" s="33" t="s">
        <v>208</v>
      </c>
      <c r="B20" s="538"/>
      <c r="C20" s="537"/>
      <c r="D20" s="45">
        <v>720</v>
      </c>
      <c r="E20" s="253">
        <v>600</v>
      </c>
      <c r="F20" s="671"/>
    </row>
    <row r="21" spans="1:6" ht="21" customHeight="1">
      <c r="A21" s="33" t="s">
        <v>328</v>
      </c>
      <c r="B21" s="538"/>
      <c r="C21" s="537"/>
      <c r="D21" s="566">
        <v>0</v>
      </c>
      <c r="E21" s="707">
        <v>115</v>
      </c>
      <c r="F21" s="672"/>
    </row>
    <row r="22" spans="1:6" ht="21" customHeight="1">
      <c r="A22" s="33" t="s">
        <v>211</v>
      </c>
      <c r="B22" s="538"/>
      <c r="C22" s="537"/>
      <c r="D22" s="45">
        <v>1277</v>
      </c>
      <c r="E22" s="707">
        <v>972</v>
      </c>
      <c r="F22" s="672"/>
    </row>
    <row r="23" spans="1:6" ht="21" customHeight="1">
      <c r="A23" s="33" t="s">
        <v>270</v>
      </c>
      <c r="B23" s="538"/>
      <c r="C23" s="537"/>
      <c r="D23" s="230">
        <v>1.77</v>
      </c>
      <c r="E23" s="708">
        <v>1.62</v>
      </c>
      <c r="F23" s="672"/>
    </row>
    <row r="24" spans="1:6" ht="20.25" customHeight="1">
      <c r="B24" s="531"/>
      <c r="C24" s="290"/>
      <c r="D24" s="542"/>
      <c r="E24" s="542"/>
      <c r="F24" s="542"/>
    </row>
    <row r="25" spans="1:6" ht="21" customHeight="1">
      <c r="A25" s="109" t="s">
        <v>219</v>
      </c>
      <c r="B25" s="533"/>
      <c r="C25" s="534"/>
      <c r="D25" s="534"/>
      <c r="E25" s="534"/>
      <c r="F25" s="534"/>
    </row>
    <row r="26" spans="1:6" ht="21" customHeight="1">
      <c r="A26" s="33" t="s">
        <v>207</v>
      </c>
      <c r="B26" s="541">
        <v>10</v>
      </c>
      <c r="C26" s="45">
        <v>7</v>
      </c>
      <c r="D26" s="45">
        <v>50</v>
      </c>
      <c r="E26" s="253">
        <v>40</v>
      </c>
      <c r="F26" s="671"/>
    </row>
    <row r="27" spans="1:6" ht="21" customHeight="1">
      <c r="A27" s="33" t="s">
        <v>208</v>
      </c>
      <c r="B27" s="541" t="s">
        <v>222</v>
      </c>
      <c r="C27" s="45" t="s">
        <v>89</v>
      </c>
      <c r="D27" s="45">
        <v>75</v>
      </c>
      <c r="E27" s="253">
        <v>85</v>
      </c>
      <c r="F27" s="671"/>
    </row>
    <row r="28" spans="1:6" ht="21" customHeight="1">
      <c r="A28" s="33" t="s">
        <v>328</v>
      </c>
      <c r="B28" s="541"/>
      <c r="C28" s="45"/>
      <c r="D28" s="566">
        <v>0</v>
      </c>
      <c r="E28" s="707">
        <v>4</v>
      </c>
      <c r="F28" s="671"/>
    </row>
    <row r="29" spans="1:6" ht="21" customHeight="1">
      <c r="A29" s="33" t="s">
        <v>211</v>
      </c>
      <c r="B29" s="541">
        <v>17</v>
      </c>
      <c r="C29" s="45">
        <v>10</v>
      </c>
      <c r="D29" s="45">
        <v>48</v>
      </c>
      <c r="E29" s="707">
        <v>49</v>
      </c>
      <c r="F29" s="671"/>
    </row>
    <row r="30" spans="1:6" ht="21" customHeight="1">
      <c r="A30" s="33" t="s">
        <v>270</v>
      </c>
      <c r="B30" s="538"/>
      <c r="C30" s="537"/>
      <c r="D30" s="230">
        <v>0.64</v>
      </c>
      <c r="E30" s="708">
        <v>0.57999999999999996</v>
      </c>
      <c r="F30" s="673"/>
    </row>
    <row r="31" spans="1:6">
      <c r="B31" s="531"/>
      <c r="C31" s="290"/>
      <c r="D31" s="542"/>
      <c r="E31" s="542"/>
      <c r="F31" s="542"/>
    </row>
    <row r="32" spans="1:6" ht="21" customHeight="1">
      <c r="A32" s="109" t="s">
        <v>210</v>
      </c>
      <c r="B32" s="533"/>
      <c r="C32" s="534"/>
      <c r="D32" s="534"/>
      <c r="E32" s="534"/>
      <c r="F32" s="534"/>
    </row>
    <row r="33" spans="1:6" ht="21" customHeight="1">
      <c r="A33" s="33" t="s">
        <v>207</v>
      </c>
      <c r="B33" s="543"/>
      <c r="C33" s="537"/>
      <c r="D33" s="45" t="s">
        <v>89</v>
      </c>
      <c r="E33" s="46" t="s">
        <v>89</v>
      </c>
      <c r="F33" s="674"/>
    </row>
    <row r="34" spans="1:6" ht="21" customHeight="1">
      <c r="A34" s="33" t="s">
        <v>208</v>
      </c>
      <c r="B34" s="543"/>
      <c r="C34" s="537"/>
      <c r="D34" s="45">
        <v>30</v>
      </c>
      <c r="E34" s="46" t="s">
        <v>89</v>
      </c>
      <c r="F34" s="674"/>
    </row>
    <row r="35" spans="1:6" ht="21" customHeight="1">
      <c r="A35" s="33" t="s">
        <v>328</v>
      </c>
      <c r="B35" s="543"/>
      <c r="C35" s="537"/>
      <c r="D35" s="45" t="s">
        <v>89</v>
      </c>
      <c r="E35" s="46" t="s">
        <v>89</v>
      </c>
      <c r="F35" s="674"/>
    </row>
    <row r="36" spans="1:6" ht="21" customHeight="1">
      <c r="A36" s="33" t="s">
        <v>211</v>
      </c>
      <c r="B36" s="543"/>
      <c r="C36" s="537"/>
      <c r="D36" s="45">
        <v>38</v>
      </c>
      <c r="E36" s="46" t="s">
        <v>89</v>
      </c>
      <c r="F36" s="674"/>
    </row>
    <row r="37" spans="1:6" ht="21" customHeight="1">
      <c r="A37" s="33" t="s">
        <v>270</v>
      </c>
      <c r="B37" s="543"/>
      <c r="C37" s="537"/>
      <c r="D37" s="230">
        <v>1.27</v>
      </c>
      <c r="E37" s="46" t="s">
        <v>89</v>
      </c>
      <c r="F37" s="674"/>
    </row>
    <row r="38" spans="1:6">
      <c r="B38" s="531"/>
      <c r="C38" s="290"/>
      <c r="D38" s="290"/>
      <c r="E38" s="290"/>
      <c r="F38" s="290"/>
    </row>
    <row r="39" spans="1:6" ht="21" customHeight="1">
      <c r="A39" s="109" t="s">
        <v>366</v>
      </c>
      <c r="B39" s="533"/>
      <c r="C39" s="534"/>
      <c r="D39" s="534"/>
      <c r="E39" s="534"/>
      <c r="F39" s="534"/>
    </row>
    <row r="40" spans="1:6" ht="21" customHeight="1">
      <c r="A40" s="33" t="s">
        <v>207</v>
      </c>
      <c r="B40" s="543"/>
      <c r="C40" s="537"/>
      <c r="D40" s="45">
        <v>135</v>
      </c>
      <c r="E40" s="46">
        <v>50</v>
      </c>
      <c r="F40" s="674"/>
    </row>
    <row r="41" spans="1:6" ht="21" customHeight="1">
      <c r="A41" s="33" t="s">
        <v>208</v>
      </c>
      <c r="B41" s="543"/>
      <c r="C41" s="537"/>
      <c r="D41" s="45">
        <v>150</v>
      </c>
      <c r="E41" s="46">
        <v>220</v>
      </c>
      <c r="F41" s="674"/>
    </row>
    <row r="42" spans="1:6" ht="21" customHeight="1">
      <c r="A42" s="33" t="s">
        <v>328</v>
      </c>
      <c r="B42" s="543"/>
      <c r="C42" s="537"/>
      <c r="D42" s="45" t="s">
        <v>89</v>
      </c>
      <c r="E42" s="715">
        <v>7</v>
      </c>
      <c r="F42" s="674"/>
    </row>
    <row r="43" spans="1:6" ht="21" customHeight="1">
      <c r="A43" s="33" t="s">
        <v>211</v>
      </c>
      <c r="B43" s="543"/>
      <c r="C43" s="537"/>
      <c r="D43" s="45">
        <v>80</v>
      </c>
      <c r="E43" s="715">
        <v>53</v>
      </c>
      <c r="F43" s="674"/>
    </row>
    <row r="44" spans="1:6" ht="21" customHeight="1">
      <c r="A44" s="33" t="s">
        <v>270</v>
      </c>
      <c r="B44" s="543"/>
      <c r="C44" s="537"/>
      <c r="D44" s="230">
        <v>0.53</v>
      </c>
      <c r="E44" s="716">
        <v>0.24</v>
      </c>
      <c r="F44" s="675"/>
    </row>
    <row r="46" spans="1:6" ht="21" customHeight="1">
      <c r="A46" s="109" t="s">
        <v>618</v>
      </c>
      <c r="B46" s="533"/>
      <c r="C46" s="534"/>
      <c r="D46" s="534"/>
      <c r="E46" s="534"/>
      <c r="F46" s="534"/>
    </row>
    <row r="47" spans="1:6" ht="21" customHeight="1">
      <c r="A47" s="33" t="s">
        <v>207</v>
      </c>
      <c r="B47" s="543"/>
      <c r="C47" s="537"/>
      <c r="D47" s="537"/>
      <c r="E47" s="674"/>
      <c r="F47" s="46">
        <v>125</v>
      </c>
    </row>
    <row r="48" spans="1:6" ht="21" customHeight="1">
      <c r="A48" s="33" t="s">
        <v>208</v>
      </c>
      <c r="B48" s="543"/>
      <c r="C48" s="537"/>
      <c r="D48" s="537"/>
      <c r="E48" s="674"/>
      <c r="F48" s="674"/>
    </row>
    <row r="49" spans="1:6" ht="21" customHeight="1">
      <c r="A49" s="33" t="s">
        <v>328</v>
      </c>
      <c r="B49" s="543"/>
      <c r="C49" s="537"/>
      <c r="D49" s="537"/>
      <c r="E49" s="674"/>
      <c r="F49" s="566">
        <v>0</v>
      </c>
    </row>
    <row r="50" spans="1:6" ht="21" customHeight="1">
      <c r="A50" s="33" t="s">
        <v>211</v>
      </c>
      <c r="B50" s="543"/>
      <c r="C50" s="537"/>
      <c r="D50" s="537"/>
      <c r="E50" s="674"/>
      <c r="F50" s="566">
        <v>0</v>
      </c>
    </row>
    <row r="51" spans="1:6" ht="21" customHeight="1">
      <c r="A51" s="33" t="s">
        <v>270</v>
      </c>
      <c r="B51" s="543"/>
      <c r="C51" s="537"/>
      <c r="D51" s="673"/>
      <c r="E51" s="675"/>
      <c r="F51" s="566">
        <v>0</v>
      </c>
    </row>
    <row r="53" spans="1:6" ht="16.5">
      <c r="A53" s="48" t="s">
        <v>19</v>
      </c>
    </row>
    <row r="54" spans="1:6" ht="16.5">
      <c r="A54" s="1229" t="s">
        <v>569</v>
      </c>
      <c r="B54" s="1229"/>
      <c r="C54" s="1229"/>
      <c r="D54" s="1229"/>
      <c r="E54" s="1229"/>
      <c r="F54" s="1229"/>
    </row>
  </sheetData>
  <mergeCells count="1">
    <mergeCell ref="A54:F5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9"/>
  <sheetViews>
    <sheetView topLeftCell="A4" zoomScaleNormal="100" workbookViewId="0">
      <selection activeCell="J5" sqref="J5:J16"/>
    </sheetView>
  </sheetViews>
  <sheetFormatPr defaultColWidth="9.140625" defaultRowHeight="16.5"/>
  <cols>
    <col min="1" max="1" width="26.42578125" style="2" customWidth="1"/>
    <col min="2" max="2" width="48.28515625" style="2" bestFit="1" customWidth="1"/>
    <col min="3" max="3" width="36.28515625" style="2" customWidth="1"/>
    <col min="4" max="6" width="18.28515625" style="2" customWidth="1"/>
    <col min="7" max="7" width="9.140625" style="2"/>
    <col min="8" max="8" width="21" style="2" bestFit="1" customWidth="1"/>
    <col min="9" max="16384" width="9.140625" style="2"/>
  </cols>
  <sheetData>
    <row r="1" spans="1:10" ht="20.25">
      <c r="A1" s="23" t="s">
        <v>228</v>
      </c>
      <c r="B1" s="131"/>
    </row>
    <row r="2" spans="1:10" ht="17.25" thickBot="1"/>
    <row r="3" spans="1:10" ht="36" customHeight="1" thickTop="1" thickBot="1">
      <c r="A3" s="206"/>
      <c r="B3" s="211" t="s">
        <v>229</v>
      </c>
      <c r="C3" s="207" t="s">
        <v>230</v>
      </c>
      <c r="D3" s="208" t="s">
        <v>324</v>
      </c>
      <c r="E3" s="208" t="s">
        <v>231</v>
      </c>
      <c r="F3" s="209" t="s">
        <v>397</v>
      </c>
      <c r="G3" s="209" t="s">
        <v>327</v>
      </c>
      <c r="H3" s="209" t="s">
        <v>347</v>
      </c>
    </row>
    <row r="4" spans="1:10" ht="43.5" customHeight="1" thickBot="1">
      <c r="A4" s="210" t="s">
        <v>232</v>
      </c>
      <c r="B4" s="544" t="s">
        <v>634</v>
      </c>
      <c r="C4" s="545" t="s">
        <v>233</v>
      </c>
      <c r="D4" s="545"/>
      <c r="E4" s="546" t="s">
        <v>380</v>
      </c>
      <c r="F4" s="547" t="s">
        <v>89</v>
      </c>
      <c r="G4" s="548" t="s">
        <v>89</v>
      </c>
      <c r="H4" s="549" t="s">
        <v>89</v>
      </c>
    </row>
    <row r="5" spans="1:10" ht="43.5" customHeight="1" thickBot="1">
      <c r="A5" s="1230" t="s">
        <v>707</v>
      </c>
      <c r="B5" s="550" t="s">
        <v>291</v>
      </c>
      <c r="C5" s="551" t="s">
        <v>233</v>
      </c>
      <c r="D5" s="552">
        <v>43629</v>
      </c>
      <c r="E5" s="551" t="s">
        <v>379</v>
      </c>
      <c r="F5" s="553">
        <v>250</v>
      </c>
      <c r="G5" s="554">
        <v>5.7660000000000003E-2</v>
      </c>
      <c r="H5" s="555" t="s">
        <v>384</v>
      </c>
      <c r="J5" s="877"/>
    </row>
    <row r="6" spans="1:10" ht="43.5" customHeight="1" thickBot="1">
      <c r="A6" s="1230"/>
      <c r="B6" s="550" t="s">
        <v>292</v>
      </c>
      <c r="C6" s="551" t="s">
        <v>233</v>
      </c>
      <c r="D6" s="552">
        <v>43859</v>
      </c>
      <c r="E6" s="642" t="s">
        <v>554</v>
      </c>
      <c r="F6" s="556">
        <v>750</v>
      </c>
      <c r="G6" s="554">
        <v>5.6250000000000001E-2</v>
      </c>
      <c r="H6" s="555" t="s">
        <v>385</v>
      </c>
      <c r="J6" s="875"/>
    </row>
    <row r="7" spans="1:10" ht="43.5" customHeight="1" thickBot="1">
      <c r="A7" s="1230"/>
      <c r="B7" s="550" t="s">
        <v>293</v>
      </c>
      <c r="C7" s="551" t="s">
        <v>233</v>
      </c>
      <c r="D7" s="552">
        <v>42027</v>
      </c>
      <c r="E7" s="643" t="s">
        <v>290</v>
      </c>
      <c r="F7" s="553">
        <v>428</v>
      </c>
      <c r="G7" s="554">
        <v>6.6250000000000003E-2</v>
      </c>
      <c r="H7" s="558" t="s">
        <v>346</v>
      </c>
      <c r="J7" s="877"/>
    </row>
    <row r="8" spans="1:10" ht="43.5" customHeight="1" thickBot="1">
      <c r="A8" s="1230"/>
      <c r="B8" s="550" t="s">
        <v>378</v>
      </c>
      <c r="C8" s="551" t="s">
        <v>233</v>
      </c>
      <c r="D8" s="552">
        <v>43629</v>
      </c>
      <c r="E8" s="643" t="s">
        <v>380</v>
      </c>
      <c r="F8" s="553">
        <v>250</v>
      </c>
      <c r="G8" s="554">
        <v>4.0160000000000001E-2</v>
      </c>
      <c r="H8" s="555" t="s">
        <v>384</v>
      </c>
      <c r="J8" s="877"/>
    </row>
    <row r="9" spans="1:10" ht="43.5" customHeight="1" thickBot="1">
      <c r="A9" s="1230"/>
      <c r="B9" s="544" t="s">
        <v>298</v>
      </c>
      <c r="C9" s="545" t="s">
        <v>233</v>
      </c>
      <c r="D9" s="559">
        <v>43986</v>
      </c>
      <c r="E9" s="642" t="s">
        <v>555</v>
      </c>
      <c r="F9" s="556">
        <v>500</v>
      </c>
      <c r="G9" s="560">
        <v>4.7500000000000001E-2</v>
      </c>
      <c r="H9" s="561" t="s">
        <v>389</v>
      </c>
      <c r="J9" s="875"/>
    </row>
    <row r="10" spans="1:10" ht="43.5" customHeight="1" thickBot="1">
      <c r="A10" s="1230"/>
      <c r="B10" s="550" t="s">
        <v>294</v>
      </c>
      <c r="C10" s="551" t="s">
        <v>233</v>
      </c>
      <c r="D10" s="552">
        <v>42922</v>
      </c>
      <c r="E10" s="557" t="s">
        <v>381</v>
      </c>
      <c r="F10" s="556">
        <v>500</v>
      </c>
      <c r="G10" s="554">
        <v>5.3749999999999999E-2</v>
      </c>
      <c r="H10" s="555" t="s">
        <v>386</v>
      </c>
      <c r="J10" s="875"/>
    </row>
    <row r="11" spans="1:10" ht="43.5" customHeight="1" thickBot="1">
      <c r="A11" s="1230"/>
      <c r="B11" s="550" t="s">
        <v>295</v>
      </c>
      <c r="C11" s="551" t="s">
        <v>233</v>
      </c>
      <c r="D11" s="552">
        <v>43216</v>
      </c>
      <c r="E11" s="551" t="s">
        <v>382</v>
      </c>
      <c r="F11" s="553">
        <v>500</v>
      </c>
      <c r="G11" s="554">
        <v>5.7500000000000002E-2</v>
      </c>
      <c r="H11" s="555" t="s">
        <v>387</v>
      </c>
      <c r="J11" s="877"/>
    </row>
    <row r="12" spans="1:10" ht="43.5" customHeight="1" thickBot="1">
      <c r="A12" s="1230"/>
      <c r="B12" s="550" t="s">
        <v>296</v>
      </c>
      <c r="C12" s="551" t="s">
        <v>233</v>
      </c>
      <c r="D12" s="552">
        <v>43367</v>
      </c>
      <c r="E12" s="557" t="s">
        <v>289</v>
      </c>
      <c r="F12" s="562">
        <v>500</v>
      </c>
      <c r="G12" s="554">
        <v>4.3749999999999997E-2</v>
      </c>
      <c r="H12" s="555" t="s">
        <v>348</v>
      </c>
      <c r="J12" s="876"/>
    </row>
    <row r="13" spans="1:10" ht="43.5" customHeight="1" thickBot="1">
      <c r="A13" s="1230"/>
      <c r="B13" s="550" t="s">
        <v>297</v>
      </c>
      <c r="C13" s="551" t="s">
        <v>233</v>
      </c>
      <c r="D13" s="552">
        <v>43629</v>
      </c>
      <c r="E13" s="557" t="s">
        <v>383</v>
      </c>
      <c r="F13" s="553">
        <v>500</v>
      </c>
      <c r="G13" s="554">
        <v>5.867E-2</v>
      </c>
      <c r="H13" s="555" t="s">
        <v>384</v>
      </c>
      <c r="J13" s="877"/>
    </row>
    <row r="14" spans="1:10" ht="43.5" customHeight="1" thickBot="1">
      <c r="A14" s="1230"/>
      <c r="B14" s="544" t="s">
        <v>288</v>
      </c>
      <c r="C14" s="545" t="s">
        <v>233</v>
      </c>
      <c r="D14" s="559">
        <v>43949</v>
      </c>
      <c r="E14" s="551" t="s">
        <v>556</v>
      </c>
      <c r="F14" s="563">
        <v>500</v>
      </c>
      <c r="G14" s="560">
        <v>5.6250000000000001E-2</v>
      </c>
      <c r="H14" s="561" t="s">
        <v>388</v>
      </c>
      <c r="J14" s="877"/>
    </row>
    <row r="16" spans="1:10">
      <c r="A16" s="48" t="s">
        <v>19</v>
      </c>
    </row>
    <row r="17" spans="1:8">
      <c r="A17" s="1007" t="s">
        <v>779</v>
      </c>
      <c r="B17" s="1007"/>
      <c r="C17" s="1007"/>
      <c r="D17" s="1007"/>
      <c r="E17" s="1007"/>
      <c r="F17" s="1007"/>
      <c r="G17" s="1007"/>
      <c r="H17" s="1007"/>
    </row>
    <row r="18" spans="1:8">
      <c r="A18" s="1007" t="s">
        <v>780</v>
      </c>
      <c r="B18" s="1007"/>
      <c r="C18" s="1007"/>
      <c r="D18" s="1007"/>
      <c r="E18" s="1007"/>
      <c r="F18" s="1007"/>
      <c r="G18" s="1007"/>
      <c r="H18" s="1007"/>
    </row>
    <row r="19" spans="1:8">
      <c r="A19" s="1007" t="s">
        <v>781</v>
      </c>
      <c r="B19" s="1007"/>
      <c r="C19" s="1007"/>
      <c r="D19" s="1007"/>
      <c r="E19" s="1007"/>
      <c r="F19" s="1007"/>
      <c r="G19" s="1007"/>
      <c r="H19" s="1007"/>
    </row>
  </sheetData>
  <mergeCells count="4">
    <mergeCell ref="A19:H19"/>
    <mergeCell ref="A5:A14"/>
    <mergeCell ref="A17:H17"/>
    <mergeCell ref="A18:H1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49992370372631"/>
    <pageSetUpPr fitToPage="1"/>
  </sheetPr>
  <dimension ref="B2:G43"/>
  <sheetViews>
    <sheetView showGridLines="0" zoomScaleNormal="100" workbookViewId="0">
      <selection activeCell="H21" sqref="H21"/>
    </sheetView>
  </sheetViews>
  <sheetFormatPr defaultRowHeight="18.75"/>
  <cols>
    <col min="1" max="1" width="4" style="811" customWidth="1"/>
    <col min="2" max="2" width="69.28515625" style="848" customWidth="1"/>
    <col min="3" max="3" width="6.140625" style="844" bestFit="1" customWidth="1"/>
    <col min="4" max="5" width="17.140625" style="811" customWidth="1"/>
    <col min="6" max="6" width="10.42578125" style="810" customWidth="1"/>
    <col min="7" max="7" width="6.7109375" style="810" bestFit="1" customWidth="1"/>
    <col min="8" max="16384" width="9.140625" style="811"/>
  </cols>
  <sheetData>
    <row r="2" spans="2:7" s="806" customFormat="1" ht="60.75" customHeight="1">
      <c r="B2" s="1232" t="s">
        <v>846</v>
      </c>
      <c r="C2" s="1232"/>
      <c r="D2" s="1232"/>
      <c r="F2" s="807"/>
      <c r="G2" s="807"/>
    </row>
    <row r="3" spans="2:7" ht="27" customHeight="1" thickBot="1">
      <c r="B3" s="808"/>
      <c r="C3" s="809"/>
      <c r="D3" s="1240" t="s">
        <v>541</v>
      </c>
      <c r="E3" s="1240"/>
      <c r="F3" s="1240"/>
    </row>
    <row r="4" spans="2:7" ht="24.75" customHeight="1" thickTop="1" thickBot="1">
      <c r="B4" s="812" t="s">
        <v>27</v>
      </c>
      <c r="C4" s="813" t="s">
        <v>795</v>
      </c>
      <c r="D4" s="814" t="s">
        <v>796</v>
      </c>
      <c r="E4" s="815" t="s">
        <v>794</v>
      </c>
      <c r="F4" s="816" t="s">
        <v>797</v>
      </c>
      <c r="G4" s="817"/>
    </row>
    <row r="5" spans="2:7" ht="21.75" customHeight="1" thickBot="1">
      <c r="B5" s="819" t="s">
        <v>798</v>
      </c>
      <c r="C5" s="820"/>
      <c r="D5" s="821">
        <v>1245</v>
      </c>
      <c r="E5" s="822">
        <v>570</v>
      </c>
      <c r="F5" s="823">
        <v>-675</v>
      </c>
    </row>
    <row r="6" spans="2:7" ht="21.75" customHeight="1">
      <c r="B6" s="824" t="s">
        <v>799</v>
      </c>
      <c r="C6" s="825">
        <v>1</v>
      </c>
      <c r="D6" s="826">
        <v>-2673</v>
      </c>
      <c r="E6" s="827">
        <v>-3333</v>
      </c>
      <c r="F6" s="828">
        <v>-660</v>
      </c>
    </row>
    <row r="7" spans="2:7" ht="21.75" customHeight="1">
      <c r="B7" s="829" t="s">
        <v>800</v>
      </c>
      <c r="C7" s="825">
        <v>2</v>
      </c>
      <c r="D7" s="830">
        <v>-522</v>
      </c>
      <c r="E7" s="831">
        <v>-356</v>
      </c>
      <c r="F7" s="832">
        <v>166</v>
      </c>
    </row>
    <row r="8" spans="2:7" ht="21.75" customHeight="1">
      <c r="B8" s="829" t="s">
        <v>801</v>
      </c>
      <c r="C8" s="825">
        <v>3</v>
      </c>
      <c r="D8" s="830">
        <v>-179</v>
      </c>
      <c r="E8" s="831">
        <v>-261</v>
      </c>
      <c r="F8" s="832">
        <v>-82</v>
      </c>
    </row>
    <row r="9" spans="2:7" ht="21.75" customHeight="1">
      <c r="B9" s="829" t="s">
        <v>802</v>
      </c>
      <c r="C9" s="825"/>
      <c r="D9" s="830">
        <v>-199</v>
      </c>
      <c r="E9" s="831">
        <v>-199</v>
      </c>
      <c r="F9" s="833">
        <v>0</v>
      </c>
    </row>
    <row r="10" spans="2:7" ht="21.75" customHeight="1" thickBot="1">
      <c r="B10" s="834" t="s">
        <v>803</v>
      </c>
      <c r="C10" s="825"/>
      <c r="D10" s="835">
        <v>67</v>
      </c>
      <c r="E10" s="836">
        <v>67</v>
      </c>
      <c r="F10" s="837">
        <v>0</v>
      </c>
    </row>
    <row r="11" spans="2:7" ht="21.75" customHeight="1" thickBot="1">
      <c r="B11" s="838" t="s">
        <v>804</v>
      </c>
      <c r="C11" s="820"/>
      <c r="D11" s="821">
        <v>-2261</v>
      </c>
      <c r="E11" s="822">
        <v>-3512</v>
      </c>
      <c r="F11" s="823">
        <v>-1251</v>
      </c>
    </row>
    <row r="12" spans="2:7" ht="21.75" customHeight="1" thickBot="1">
      <c r="B12" s="839" t="s">
        <v>805</v>
      </c>
      <c r="C12" s="825"/>
      <c r="D12" s="840">
        <v>499</v>
      </c>
      <c r="E12" s="841">
        <v>845</v>
      </c>
      <c r="F12" s="842">
        <v>346</v>
      </c>
    </row>
    <row r="13" spans="2:7" ht="21.75" customHeight="1" thickBot="1">
      <c r="B13" s="838" t="s">
        <v>806</v>
      </c>
      <c r="C13" s="820"/>
      <c r="D13" s="821">
        <v>-1762</v>
      </c>
      <c r="E13" s="822">
        <v>-2667</v>
      </c>
      <c r="F13" s="823">
        <v>-905</v>
      </c>
    </row>
    <row r="15" spans="2:7">
      <c r="B15" s="843" t="s">
        <v>19</v>
      </c>
    </row>
    <row r="16" spans="2:7" s="807" customFormat="1" ht="50.25" customHeight="1">
      <c r="B16" s="1241" t="s">
        <v>879</v>
      </c>
      <c r="C16" s="1241"/>
      <c r="D16" s="1241"/>
      <c r="E16" s="1241"/>
      <c r="F16" s="1241"/>
    </row>
    <row r="17" spans="2:7" s="807" customFormat="1" ht="16.5">
      <c r="B17" s="1241" t="s">
        <v>880</v>
      </c>
      <c r="C17" s="1241"/>
      <c r="D17" s="1241"/>
      <c r="E17" s="1241"/>
      <c r="F17" s="1241"/>
    </row>
    <row r="18" spans="2:7" s="807" customFormat="1" ht="32.25" customHeight="1">
      <c r="B18" s="1241" t="s">
        <v>881</v>
      </c>
      <c r="C18" s="1241"/>
      <c r="D18" s="1241"/>
      <c r="E18" s="1241"/>
      <c r="F18" s="1241"/>
    </row>
    <row r="19" spans="2:7" s="807" customFormat="1" ht="16.5">
      <c r="B19" s="845"/>
      <c r="C19" s="845"/>
      <c r="D19" s="845"/>
      <c r="E19" s="845"/>
      <c r="F19" s="845"/>
    </row>
    <row r="20" spans="2:7" s="807" customFormat="1" ht="20.25">
      <c r="B20" s="808" t="s">
        <v>807</v>
      </c>
      <c r="C20" s="845"/>
      <c r="D20" s="845"/>
      <c r="E20" s="845"/>
      <c r="F20" s="845"/>
    </row>
    <row r="21" spans="2:7" ht="27" customHeight="1">
      <c r="B21" s="811"/>
      <c r="D21" s="1240" t="s">
        <v>541</v>
      </c>
      <c r="E21" s="1240"/>
    </row>
    <row r="22" spans="2:7" ht="19.5" thickBot="1">
      <c r="B22" s="812" t="s">
        <v>45</v>
      </c>
      <c r="C22" s="813" t="s">
        <v>19</v>
      </c>
      <c r="D22" s="846"/>
      <c r="E22" s="818"/>
    </row>
    <row r="23" spans="2:7" ht="21.75" customHeight="1" thickBot="1">
      <c r="B23" s="819" t="s">
        <v>808</v>
      </c>
      <c r="C23" s="811"/>
      <c r="D23" s="1237">
        <v>1.2</v>
      </c>
      <c r="E23" s="1237"/>
    </row>
    <row r="24" spans="2:7" ht="21.75" customHeight="1">
      <c r="B24" s="829" t="s">
        <v>809</v>
      </c>
      <c r="C24" s="844">
        <v>1</v>
      </c>
      <c r="D24" s="1238">
        <v>-0.2</v>
      </c>
      <c r="E24" s="1238"/>
      <c r="F24" s="1239"/>
      <c r="G24" s="811"/>
    </row>
    <row r="25" spans="2:7" ht="21.75" customHeight="1">
      <c r="B25" s="829" t="s">
        <v>810</v>
      </c>
      <c r="C25" s="844">
        <v>2</v>
      </c>
      <c r="D25" s="1235">
        <v>-0.2</v>
      </c>
      <c r="E25" s="1235"/>
      <c r="F25" s="1239"/>
      <c r="G25" s="811"/>
    </row>
    <row r="26" spans="2:7" ht="21.75" customHeight="1">
      <c r="B26" s="829" t="s">
        <v>811</v>
      </c>
      <c r="C26" s="844">
        <v>3</v>
      </c>
      <c r="D26" s="1235">
        <v>-0.2</v>
      </c>
      <c r="E26" s="1235"/>
      <c r="F26" s="847"/>
      <c r="G26" s="811"/>
    </row>
    <row r="27" spans="2:7" ht="21.75" customHeight="1">
      <c r="B27" s="829" t="s">
        <v>812</v>
      </c>
      <c r="C27" s="844">
        <v>4</v>
      </c>
      <c r="D27" s="1235">
        <v>-0.1</v>
      </c>
      <c r="E27" s="1235"/>
    </row>
    <row r="28" spans="2:7" ht="21.75" customHeight="1">
      <c r="B28" s="829" t="s">
        <v>813</v>
      </c>
      <c r="C28" s="844">
        <v>5</v>
      </c>
      <c r="D28" s="1235">
        <v>-0.1</v>
      </c>
      <c r="E28" s="1235"/>
    </row>
    <row r="29" spans="2:7" ht="21.75" customHeight="1" thickBot="1">
      <c r="B29" s="829" t="s">
        <v>847</v>
      </c>
      <c r="C29" s="844">
        <v>6</v>
      </c>
      <c r="D29" s="1236">
        <v>0.2</v>
      </c>
      <c r="E29" s="1236"/>
    </row>
    <row r="30" spans="2:7" ht="21.75" customHeight="1" thickBot="1">
      <c r="B30" s="819" t="s">
        <v>814</v>
      </c>
      <c r="C30" s="811"/>
      <c r="D30" s="1237">
        <f>SUM(D23:D29)</f>
        <v>0.60000000000000009</v>
      </c>
      <c r="E30" s="1237"/>
      <c r="F30" s="811"/>
      <c r="G30" s="811"/>
    </row>
    <row r="31" spans="2:7">
      <c r="D31" s="849"/>
      <c r="E31" s="849"/>
    </row>
    <row r="32" spans="2:7">
      <c r="B32" s="843" t="s">
        <v>19</v>
      </c>
    </row>
    <row r="33" spans="2:6" s="810" customFormat="1" ht="16.5">
      <c r="B33" s="1234" t="s">
        <v>882</v>
      </c>
      <c r="C33" s="1234"/>
      <c r="D33" s="1234"/>
      <c r="E33" s="1234"/>
      <c r="F33" s="850"/>
    </row>
    <row r="34" spans="2:6" s="810" customFormat="1" ht="16.5" customHeight="1">
      <c r="B34" s="1234" t="s">
        <v>883</v>
      </c>
      <c r="C34" s="1234"/>
      <c r="D34" s="1234"/>
      <c r="E34" s="1234"/>
      <c r="F34" s="851"/>
    </row>
    <row r="35" spans="2:6" s="810" customFormat="1" ht="16.5">
      <c r="B35" s="1234" t="s">
        <v>884</v>
      </c>
      <c r="C35" s="1234"/>
      <c r="D35" s="1234"/>
      <c r="E35" s="1234"/>
      <c r="F35" s="851"/>
    </row>
    <row r="36" spans="2:6" s="810" customFormat="1" ht="36" customHeight="1">
      <c r="B36" s="1233" t="s">
        <v>885</v>
      </c>
      <c r="C36" s="1234"/>
      <c r="D36" s="1234"/>
      <c r="E36" s="1234"/>
      <c r="F36" s="851"/>
    </row>
    <row r="37" spans="2:6" s="810" customFormat="1" ht="31.5" customHeight="1">
      <c r="B37" s="1233" t="s">
        <v>886</v>
      </c>
      <c r="C37" s="1234"/>
      <c r="D37" s="1234"/>
      <c r="E37" s="1234"/>
      <c r="F37" s="851"/>
    </row>
    <row r="38" spans="2:6" s="810" customFormat="1" ht="16.5" customHeight="1">
      <c r="B38" s="1234" t="s">
        <v>887</v>
      </c>
      <c r="C38" s="1234"/>
      <c r="D38" s="1234"/>
      <c r="E38" s="1234"/>
      <c r="F38" s="851"/>
    </row>
    <row r="39" spans="2:6">
      <c r="B39" s="1231"/>
      <c r="C39" s="1231"/>
      <c r="D39" s="1231"/>
      <c r="E39" s="1231"/>
    </row>
    <row r="40" spans="2:6">
      <c r="B40" s="1231"/>
      <c r="C40" s="1231"/>
      <c r="D40" s="1231"/>
      <c r="E40" s="1231"/>
    </row>
    <row r="41" spans="2:6">
      <c r="B41" s="1231"/>
      <c r="C41" s="1231"/>
      <c r="D41" s="1231"/>
      <c r="E41" s="1231"/>
    </row>
    <row r="42" spans="2:6">
      <c r="B42" s="1231"/>
      <c r="C42" s="1231"/>
      <c r="D42" s="1231"/>
      <c r="E42" s="1231"/>
    </row>
    <row r="43" spans="2:6">
      <c r="B43" s="1231"/>
      <c r="C43" s="1231"/>
      <c r="D43" s="1231"/>
      <c r="E43" s="1231"/>
    </row>
  </sheetData>
  <mergeCells count="26">
    <mergeCell ref="F24:F25"/>
    <mergeCell ref="D25:E25"/>
    <mergeCell ref="D26:E26"/>
    <mergeCell ref="D27:E27"/>
    <mergeCell ref="D3:F3"/>
    <mergeCell ref="B16:F16"/>
    <mergeCell ref="B17:F17"/>
    <mergeCell ref="B18:F18"/>
    <mergeCell ref="D21:E21"/>
    <mergeCell ref="D23:E23"/>
    <mergeCell ref="B42:E42"/>
    <mergeCell ref="B43:E43"/>
    <mergeCell ref="B2:D2"/>
    <mergeCell ref="B36:E36"/>
    <mergeCell ref="B37:E37"/>
    <mergeCell ref="B38:E38"/>
    <mergeCell ref="B39:E39"/>
    <mergeCell ref="B40:E40"/>
    <mergeCell ref="B41:E41"/>
    <mergeCell ref="D28:E28"/>
    <mergeCell ref="D29:E29"/>
    <mergeCell ref="D30:E30"/>
    <mergeCell ref="B33:E33"/>
    <mergeCell ref="B34:E34"/>
    <mergeCell ref="B35:E35"/>
    <mergeCell ref="D24:E24"/>
  </mergeCells>
  <pageMargins left="0.7" right="0.7" top="0.75" bottom="0.75" header="0.3" footer="0.3"/>
  <pageSetup paperSize="9" scale="7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49992370372631"/>
    <pageSetUpPr fitToPage="1"/>
  </sheetPr>
  <dimension ref="B2:G37"/>
  <sheetViews>
    <sheetView showGridLines="0" workbookViewId="0">
      <selection activeCell="H25" sqref="H25"/>
    </sheetView>
  </sheetViews>
  <sheetFormatPr defaultRowHeight="15"/>
  <cols>
    <col min="1" max="1" width="4" style="803" customWidth="1"/>
    <col min="2" max="2" width="57.140625" style="803" customWidth="1"/>
    <col min="3" max="3" width="6.140625" style="803" bestFit="1" customWidth="1"/>
    <col min="4" max="4" width="26.28515625" style="852" customWidth="1"/>
    <col min="5" max="5" width="4.28515625" style="803" customWidth="1"/>
    <col min="6" max="16384" width="9.140625" style="803"/>
  </cols>
  <sheetData>
    <row r="2" spans="2:6" ht="20.25">
      <c r="B2" s="808" t="s">
        <v>815</v>
      </c>
    </row>
    <row r="3" spans="2:6" ht="27" customHeight="1">
      <c r="C3" s="844"/>
      <c r="D3" s="853">
        <v>2022</v>
      </c>
      <c r="F3" s="804"/>
    </row>
    <row r="4" spans="2:6" ht="19.5" thickBot="1">
      <c r="B4" s="812" t="s">
        <v>45</v>
      </c>
      <c r="C4" s="813" t="s">
        <v>19</v>
      </c>
      <c r="D4" s="854" t="s">
        <v>546</v>
      </c>
      <c r="F4" s="805"/>
    </row>
    <row r="5" spans="2:6" ht="19.5" thickBot="1">
      <c r="B5" s="819" t="s">
        <v>816</v>
      </c>
      <c r="C5" s="811"/>
      <c r="D5" s="855">
        <v>4.2</v>
      </c>
    </row>
    <row r="6" spans="2:6" ht="18.75">
      <c r="B6" s="829" t="s">
        <v>817</v>
      </c>
      <c r="C6" s="844">
        <v>1</v>
      </c>
      <c r="D6" s="856">
        <v>-0.4</v>
      </c>
    </row>
    <row r="7" spans="2:6" ht="18.75">
      <c r="B7" s="829" t="s">
        <v>818</v>
      </c>
      <c r="C7" s="844">
        <v>2</v>
      </c>
      <c r="D7" s="857">
        <v>-0.7</v>
      </c>
    </row>
    <row r="8" spans="2:6" ht="19.5" thickBot="1">
      <c r="B8" s="829" t="s">
        <v>848</v>
      </c>
      <c r="C8" s="844">
        <v>3</v>
      </c>
      <c r="D8" s="858">
        <v>0.1</v>
      </c>
    </row>
    <row r="9" spans="2:6" ht="19.5" thickBot="1">
      <c r="B9" s="819" t="s">
        <v>819</v>
      </c>
      <c r="C9" s="811"/>
      <c r="D9" s="855">
        <v>3.2</v>
      </c>
    </row>
    <row r="10" spans="2:6" ht="19.5" thickBot="1">
      <c r="B10" s="859" t="s">
        <v>820</v>
      </c>
      <c r="C10" s="844"/>
      <c r="D10" s="860">
        <v>2</v>
      </c>
    </row>
    <row r="11" spans="2:6" ht="19.5" thickBot="1">
      <c r="B11" s="819" t="s">
        <v>821</v>
      </c>
      <c r="C11" s="811"/>
      <c r="D11" s="855">
        <v>5.2</v>
      </c>
    </row>
    <row r="12" spans="2:6" ht="20.25">
      <c r="B12" s="808"/>
    </row>
    <row r="13" spans="2:6" ht="16.5">
      <c r="B13" s="843" t="s">
        <v>19</v>
      </c>
    </row>
    <row r="14" spans="2:6" ht="16.5">
      <c r="B14" s="1242" t="s">
        <v>888</v>
      </c>
      <c r="C14" s="1242"/>
      <c r="D14" s="1242"/>
    </row>
    <row r="15" spans="2:6" ht="33" customHeight="1">
      <c r="B15" s="1243" t="s">
        <v>889</v>
      </c>
      <c r="C15" s="1242"/>
      <c r="D15" s="1242"/>
    </row>
    <row r="16" spans="2:6" ht="16.5">
      <c r="B16" s="1242" t="s">
        <v>890</v>
      </c>
      <c r="C16" s="1242"/>
      <c r="D16" s="1242"/>
    </row>
    <row r="17" spans="2:7" ht="16.5">
      <c r="B17" s="843"/>
    </row>
    <row r="18" spans="2:7" ht="20.25">
      <c r="B18" s="808" t="s">
        <v>822</v>
      </c>
    </row>
    <row r="19" spans="2:7" ht="27" customHeight="1" thickBot="1">
      <c r="C19" s="844"/>
      <c r="D19" s="853">
        <v>2022</v>
      </c>
      <c r="F19" s="804"/>
    </row>
    <row r="20" spans="2:7" ht="19.5" thickBot="1">
      <c r="B20" s="812" t="s">
        <v>45</v>
      </c>
      <c r="C20" s="813" t="s">
        <v>19</v>
      </c>
      <c r="D20" s="861" t="s">
        <v>546</v>
      </c>
      <c r="F20" s="805"/>
    </row>
    <row r="21" spans="2:7" ht="19.5" thickBot="1">
      <c r="B21" s="819" t="s">
        <v>816</v>
      </c>
      <c r="C21" s="811"/>
      <c r="D21" s="862">
        <v>4.2</v>
      </c>
      <c r="G21" s="863"/>
    </row>
    <row r="22" spans="2:7" ht="18.75">
      <c r="B22" s="829" t="s">
        <v>823</v>
      </c>
      <c r="C22" s="844">
        <v>1</v>
      </c>
      <c r="D22" s="864">
        <v>1.5</v>
      </c>
      <c r="G22" s="863"/>
    </row>
    <row r="23" spans="2:7" ht="18.75">
      <c r="B23" s="829" t="s">
        <v>824</v>
      </c>
      <c r="C23" s="844">
        <v>2</v>
      </c>
      <c r="D23" s="864">
        <v>2.2000000000000002</v>
      </c>
    </row>
    <row r="24" spans="2:7" ht="18.75">
      <c r="B24" s="829" t="s">
        <v>825</v>
      </c>
      <c r="C24" s="844">
        <v>3</v>
      </c>
      <c r="D24" s="864">
        <v>-2.6</v>
      </c>
    </row>
    <row r="25" spans="2:7" ht="18.75">
      <c r="B25" s="829" t="s">
        <v>826</v>
      </c>
      <c r="C25" s="844">
        <v>3</v>
      </c>
      <c r="D25" s="864">
        <v>-0.6</v>
      </c>
    </row>
    <row r="26" spans="2:7" ht="18.75">
      <c r="B26" s="829" t="s">
        <v>827</v>
      </c>
      <c r="C26" s="844">
        <v>4</v>
      </c>
      <c r="D26" s="864">
        <v>-1.9</v>
      </c>
    </row>
    <row r="27" spans="2:7" ht="19.5" thickBot="1">
      <c r="B27" s="829" t="s">
        <v>845</v>
      </c>
      <c r="C27" s="844">
        <v>5</v>
      </c>
      <c r="D27" s="864">
        <v>0.4</v>
      </c>
    </row>
    <row r="28" spans="2:7" ht="19.5" thickBot="1">
      <c r="B28" s="819" t="s">
        <v>819</v>
      </c>
      <c r="C28" s="811"/>
      <c r="D28" s="862">
        <v>3.2</v>
      </c>
    </row>
    <row r="29" spans="2:7" ht="19.5" thickBot="1">
      <c r="B29" s="859" t="s">
        <v>820</v>
      </c>
      <c r="C29" s="844"/>
      <c r="D29" s="865">
        <v>2</v>
      </c>
    </row>
    <row r="30" spans="2:7" ht="19.5" thickBot="1">
      <c r="B30" s="819" t="s">
        <v>821</v>
      </c>
      <c r="C30" s="811"/>
      <c r="D30" s="862">
        <v>5.2</v>
      </c>
    </row>
    <row r="32" spans="2:7" ht="18.75">
      <c r="B32" s="843" t="s">
        <v>19</v>
      </c>
      <c r="C32" s="844"/>
      <c r="D32" s="866"/>
      <c r="E32" s="811"/>
    </row>
    <row r="33" spans="2:5" ht="16.5">
      <c r="B33" s="1234" t="s">
        <v>891</v>
      </c>
      <c r="C33" s="1234"/>
      <c r="D33" s="1234"/>
      <c r="E33" s="867"/>
    </row>
    <row r="34" spans="2:5" ht="28.5" customHeight="1">
      <c r="B34" s="1233" t="s">
        <v>892</v>
      </c>
      <c r="C34" s="1233"/>
      <c r="D34" s="1233"/>
    </row>
    <row r="35" spans="2:5" ht="16.5">
      <c r="B35" s="1233" t="s">
        <v>893</v>
      </c>
      <c r="C35" s="1234"/>
      <c r="D35" s="1234"/>
    </row>
    <row r="36" spans="2:5" ht="33.75" customHeight="1">
      <c r="B36" s="1233" t="s">
        <v>894</v>
      </c>
      <c r="C36" s="1234"/>
      <c r="D36" s="1234"/>
    </row>
    <row r="37" spans="2:5" ht="16.5">
      <c r="B37" s="1234" t="s">
        <v>895</v>
      </c>
      <c r="C37" s="1234"/>
      <c r="D37" s="1234"/>
    </row>
  </sheetData>
  <mergeCells count="8">
    <mergeCell ref="B36:D36"/>
    <mergeCell ref="B37:D37"/>
    <mergeCell ref="B14:D14"/>
    <mergeCell ref="B15:D15"/>
    <mergeCell ref="B16:D16"/>
    <mergeCell ref="B33:D33"/>
    <mergeCell ref="B34:D34"/>
    <mergeCell ref="B35:D35"/>
  </mergeCells>
  <pageMargins left="0.7" right="0.7" top="0.75" bottom="0.75" header="0.3" footer="0.3"/>
  <pageSetup paperSize="9" scale="9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49992370372631"/>
    <pageSetUpPr fitToPage="1"/>
  </sheetPr>
  <dimension ref="B2:I35"/>
  <sheetViews>
    <sheetView showGridLines="0" workbookViewId="0">
      <selection activeCell="G26" sqref="G26"/>
    </sheetView>
  </sheetViews>
  <sheetFormatPr defaultRowHeight="18.75"/>
  <cols>
    <col min="1" max="1" width="4" style="803" customWidth="1"/>
    <col min="2" max="2" width="64.140625" style="803" customWidth="1"/>
    <col min="3" max="3" width="6.140625" style="803" bestFit="1" customWidth="1"/>
    <col min="4" max="4" width="21.85546875" style="803" customWidth="1"/>
    <col min="5" max="5" width="6.7109375" style="868" customWidth="1"/>
    <col min="6" max="9" width="9.140625" style="868"/>
    <col min="10" max="16384" width="9.140625" style="803"/>
  </cols>
  <sheetData>
    <row r="2" spans="2:4" ht="20.25">
      <c r="B2" s="808" t="s">
        <v>829</v>
      </c>
    </row>
    <row r="3" spans="2:4" ht="27" customHeight="1" thickBot="1">
      <c r="C3" s="844"/>
      <c r="D3" s="853">
        <v>2022</v>
      </c>
    </row>
    <row r="4" spans="2:4" ht="19.5" thickBot="1">
      <c r="B4" s="812" t="s">
        <v>45</v>
      </c>
      <c r="C4" s="813" t="s">
        <v>19</v>
      </c>
      <c r="D4" s="869"/>
    </row>
    <row r="5" spans="2:4" ht="19.5" thickBot="1">
      <c r="B5" s="819" t="s">
        <v>830</v>
      </c>
      <c r="C5" s="811"/>
      <c r="D5" s="855">
        <v>7.6</v>
      </c>
    </row>
    <row r="6" spans="2:4">
      <c r="B6" s="829" t="s">
        <v>831</v>
      </c>
      <c r="C6" s="844">
        <v>1</v>
      </c>
      <c r="D6" s="857">
        <v>-2.7</v>
      </c>
    </row>
    <row r="7" spans="2:4">
      <c r="B7" s="829" t="s">
        <v>832</v>
      </c>
      <c r="C7" s="844">
        <v>2</v>
      </c>
      <c r="D7" s="857">
        <v>0.6</v>
      </c>
    </row>
    <row r="8" spans="2:4">
      <c r="B8" s="829" t="s">
        <v>833</v>
      </c>
      <c r="C8" s="844"/>
      <c r="D8" s="857">
        <v>-0.5</v>
      </c>
    </row>
    <row r="9" spans="2:4" ht="19.5" thickBot="1">
      <c r="B9" s="829" t="s">
        <v>834</v>
      </c>
      <c r="C9" s="844">
        <v>3</v>
      </c>
      <c r="D9" s="857">
        <v>0.2</v>
      </c>
    </row>
    <row r="10" spans="2:4" ht="19.5" thickBot="1">
      <c r="B10" s="819" t="s">
        <v>835</v>
      </c>
      <c r="C10" s="811"/>
      <c r="D10" s="855">
        <v>5.2</v>
      </c>
    </row>
    <row r="11" spans="2:4">
      <c r="D11" s="870"/>
    </row>
    <row r="12" spans="2:4">
      <c r="B12" s="843" t="s">
        <v>19</v>
      </c>
      <c r="D12" s="870"/>
    </row>
    <row r="13" spans="2:4">
      <c r="B13" s="1244" t="s">
        <v>896</v>
      </c>
      <c r="C13" s="1244"/>
      <c r="D13" s="1244"/>
    </row>
    <row r="14" spans="2:4" ht="38.25" customHeight="1">
      <c r="B14" s="1245" t="s">
        <v>897</v>
      </c>
      <c r="C14" s="1244"/>
      <c r="D14" s="1244"/>
    </row>
    <row r="15" spans="2:4">
      <c r="B15" s="1244" t="s">
        <v>898</v>
      </c>
      <c r="C15" s="1244"/>
      <c r="D15" s="1244"/>
    </row>
    <row r="16" spans="2:4">
      <c r="B16" s="871"/>
      <c r="D16" s="870"/>
    </row>
    <row r="17" spans="2:9" ht="20.25">
      <c r="B17" s="808" t="s">
        <v>836</v>
      </c>
      <c r="D17" s="870"/>
    </row>
    <row r="18" spans="2:9" ht="27" customHeight="1" thickBot="1">
      <c r="D18" s="853">
        <v>2022</v>
      </c>
    </row>
    <row r="19" spans="2:9" ht="19.5" thickBot="1">
      <c r="B19" s="812" t="s">
        <v>45</v>
      </c>
      <c r="C19" s="813" t="s">
        <v>19</v>
      </c>
      <c r="D19" s="872"/>
    </row>
    <row r="20" spans="2:9" ht="19.5" thickBot="1">
      <c r="B20" s="819" t="s">
        <v>837</v>
      </c>
      <c r="C20" s="811"/>
      <c r="D20" s="855">
        <v>2.4</v>
      </c>
    </row>
    <row r="21" spans="2:9">
      <c r="B21" s="829" t="s">
        <v>838</v>
      </c>
      <c r="C21" s="844">
        <v>1</v>
      </c>
      <c r="D21" s="857">
        <v>0.2</v>
      </c>
    </row>
    <row r="22" spans="2:9">
      <c r="B22" s="829" t="s">
        <v>839</v>
      </c>
      <c r="C22" s="844"/>
      <c r="D22" s="857">
        <v>0.1</v>
      </c>
    </row>
    <row r="23" spans="2:9">
      <c r="B23" s="829" t="s">
        <v>840</v>
      </c>
      <c r="C23" s="844">
        <v>2</v>
      </c>
      <c r="D23" s="857">
        <v>0.2</v>
      </c>
    </row>
    <row r="24" spans="2:9" ht="19.5" thickBot="1">
      <c r="B24" s="829" t="s">
        <v>539</v>
      </c>
      <c r="C24" s="844">
        <v>3</v>
      </c>
      <c r="D24" s="857">
        <v>-0.1</v>
      </c>
    </row>
    <row r="25" spans="2:9" ht="19.5" thickBot="1">
      <c r="B25" s="819" t="s">
        <v>841</v>
      </c>
      <c r="C25" s="844"/>
      <c r="D25" s="855">
        <v>2.8</v>
      </c>
    </row>
    <row r="26" spans="2:9" ht="19.5" thickBot="1">
      <c r="B26" s="829" t="s">
        <v>842</v>
      </c>
      <c r="C26" s="844">
        <v>4</v>
      </c>
      <c r="D26" s="857">
        <v>-0.2</v>
      </c>
    </row>
    <row r="27" spans="2:9" ht="19.5" thickBot="1">
      <c r="B27" s="819" t="s">
        <v>843</v>
      </c>
      <c r="C27" s="811"/>
      <c r="D27" s="855">
        <v>2.6</v>
      </c>
    </row>
    <row r="28" spans="2:9" ht="19.5" thickBot="1">
      <c r="B28" s="859" t="s">
        <v>828</v>
      </c>
      <c r="D28" s="857">
        <v>-0.6</v>
      </c>
    </row>
    <row r="29" spans="2:9" s="873" customFormat="1" ht="19.5" thickBot="1">
      <c r="B29" s="819" t="s">
        <v>844</v>
      </c>
      <c r="C29" s="811"/>
      <c r="D29" s="855">
        <v>2</v>
      </c>
      <c r="E29" s="868"/>
      <c r="F29" s="868"/>
      <c r="G29" s="868"/>
      <c r="H29" s="868"/>
      <c r="I29" s="868"/>
    </row>
    <row r="31" spans="2:9">
      <c r="B31" s="843" t="s">
        <v>19</v>
      </c>
      <c r="C31" s="844"/>
      <c r="D31" s="811"/>
      <c r="E31" s="811"/>
    </row>
    <row r="32" spans="2:9">
      <c r="B32" s="1244" t="s">
        <v>899</v>
      </c>
      <c r="C32" s="1244"/>
      <c r="D32" s="1244"/>
      <c r="E32" s="867"/>
    </row>
    <row r="33" spans="2:5">
      <c r="B33" s="871" t="s">
        <v>900</v>
      </c>
      <c r="D33" s="870"/>
      <c r="E33" s="867"/>
    </row>
    <row r="34" spans="2:5">
      <c r="B34" s="871" t="s">
        <v>901</v>
      </c>
      <c r="D34" s="870"/>
      <c r="E34" s="867"/>
    </row>
    <row r="35" spans="2:5">
      <c r="B35" s="1246" t="s">
        <v>902</v>
      </c>
      <c r="C35" s="1246"/>
      <c r="D35" s="1246"/>
    </row>
  </sheetData>
  <mergeCells count="5">
    <mergeCell ref="B13:D13"/>
    <mergeCell ref="B14:D14"/>
    <mergeCell ref="B15:D15"/>
    <mergeCell ref="B32:D32"/>
    <mergeCell ref="B35:D35"/>
  </mergeCells>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H37"/>
  <sheetViews>
    <sheetView showGridLines="0" workbookViewId="0">
      <selection activeCell="B2" sqref="B2:E2"/>
    </sheetView>
  </sheetViews>
  <sheetFormatPr defaultColWidth="9.140625" defaultRowHeight="18.75"/>
  <cols>
    <col min="1" max="1" width="4.7109375" style="884" customWidth="1"/>
    <col min="2" max="2" width="60.85546875" style="915" customWidth="1"/>
    <col min="3" max="3" width="6.140625" style="886" bestFit="1" customWidth="1"/>
    <col min="4" max="5" width="17.7109375" style="884" customWidth="1"/>
    <col min="6" max="6" width="9.140625" style="884"/>
    <col min="7" max="7" width="9.28515625" style="884" bestFit="1" customWidth="1"/>
    <col min="8" max="8" width="117.5703125" style="884" bestFit="1" customWidth="1"/>
    <col min="9" max="16384" width="9.140625" style="884"/>
  </cols>
  <sheetData>
    <row r="2" spans="2:8" ht="20.25">
      <c r="B2" s="1247" t="s">
        <v>850</v>
      </c>
      <c r="C2" s="1247"/>
      <c r="D2" s="1247"/>
      <c r="E2" s="1247"/>
    </row>
    <row r="3" spans="2:8">
      <c r="B3" s="885"/>
      <c r="D3" s="887"/>
      <c r="E3" s="887"/>
    </row>
    <row r="4" spans="2:8" ht="36.75" thickBot="1">
      <c r="B4" s="888" t="s">
        <v>27</v>
      </c>
      <c r="C4" s="889" t="s">
        <v>19</v>
      </c>
      <c r="D4" s="890" t="s">
        <v>1002</v>
      </c>
      <c r="E4" s="891" t="s">
        <v>603</v>
      </c>
      <c r="G4" s="983"/>
      <c r="H4" s="952"/>
    </row>
    <row r="5" spans="2:8">
      <c r="B5" s="892" t="s">
        <v>851</v>
      </c>
      <c r="C5" s="893">
        <v>2</v>
      </c>
      <c r="D5" s="917">
        <v>114</v>
      </c>
      <c r="E5" s="917">
        <v>117</v>
      </c>
    </row>
    <row r="6" spans="2:8">
      <c r="B6" s="894" t="s">
        <v>852</v>
      </c>
      <c r="C6" s="893">
        <v>2</v>
      </c>
      <c r="D6" s="917">
        <v>171</v>
      </c>
      <c r="E6" s="917">
        <v>182</v>
      </c>
    </row>
    <row r="7" spans="2:8" ht="19.5" thickBot="1">
      <c r="B7" s="895" t="s">
        <v>853</v>
      </c>
      <c r="C7" s="893" t="s">
        <v>854</v>
      </c>
      <c r="D7" s="917">
        <v>-31</v>
      </c>
      <c r="E7" s="917">
        <v>-33</v>
      </c>
    </row>
    <row r="8" spans="2:8" ht="19.5" thickBot="1">
      <c r="B8" s="896" t="s">
        <v>798</v>
      </c>
      <c r="C8" s="897"/>
      <c r="D8" s="898">
        <v>254</v>
      </c>
      <c r="E8" s="920">
        <v>266</v>
      </c>
    </row>
    <row r="9" spans="2:8">
      <c r="B9" s="899" t="s">
        <v>799</v>
      </c>
      <c r="C9" s="893"/>
      <c r="D9" s="916">
        <v>-1540</v>
      </c>
      <c r="E9" s="921">
        <v>-253</v>
      </c>
      <c r="G9" s="984"/>
    </row>
    <row r="10" spans="2:8">
      <c r="B10" s="894" t="s">
        <v>800</v>
      </c>
      <c r="C10" s="893"/>
      <c r="D10" s="917">
        <v>-175</v>
      </c>
      <c r="E10" s="919">
        <v>-161</v>
      </c>
    </row>
    <row r="11" spans="2:8">
      <c r="B11" s="894" t="s">
        <v>801</v>
      </c>
      <c r="C11" s="893"/>
      <c r="D11" s="917">
        <v>-146</v>
      </c>
      <c r="E11" s="919">
        <v>-206</v>
      </c>
    </row>
    <row r="12" spans="2:8">
      <c r="B12" s="894" t="s">
        <v>802</v>
      </c>
      <c r="C12" s="893"/>
      <c r="D12" s="917">
        <v>-103</v>
      </c>
      <c r="E12" s="919">
        <v>-99</v>
      </c>
    </row>
    <row r="13" spans="2:8" ht="19.5" thickBot="1">
      <c r="B13" s="895" t="s">
        <v>803</v>
      </c>
      <c r="C13" s="893"/>
      <c r="D13" s="918">
        <v>31</v>
      </c>
      <c r="E13" s="922">
        <v>16</v>
      </c>
    </row>
    <row r="14" spans="2:8" ht="19.5" thickBot="1">
      <c r="B14" s="900" t="s">
        <v>804</v>
      </c>
      <c r="C14" s="897"/>
      <c r="D14" s="898">
        <v>-1679</v>
      </c>
      <c r="E14" s="920">
        <v>-437</v>
      </c>
    </row>
    <row r="15" spans="2:8" ht="19.5" thickBot="1">
      <c r="B15" s="901" t="s">
        <v>805</v>
      </c>
      <c r="C15" s="893"/>
      <c r="D15" s="902">
        <v>421</v>
      </c>
      <c r="E15" s="923">
        <v>192</v>
      </c>
    </row>
    <row r="16" spans="2:8" ht="19.5" thickBot="1">
      <c r="B16" s="900" t="s">
        <v>806</v>
      </c>
      <c r="C16" s="897"/>
      <c r="D16" s="898">
        <v>-1258</v>
      </c>
      <c r="E16" s="920">
        <v>-245</v>
      </c>
    </row>
    <row r="18" spans="2:8">
      <c r="B18" s="903" t="s">
        <v>19</v>
      </c>
    </row>
    <row r="19" spans="2:8">
      <c r="B19" s="904" t="s">
        <v>855</v>
      </c>
    </row>
    <row r="20" spans="2:8">
      <c r="B20" s="905" t="s">
        <v>856</v>
      </c>
    </row>
    <row r="21" spans="2:8">
      <c r="B21" s="905" t="s">
        <v>857</v>
      </c>
    </row>
    <row r="22" spans="2:8">
      <c r="B22" s="905"/>
    </row>
    <row r="23" spans="2:8">
      <c r="B23" s="906" t="s">
        <v>858</v>
      </c>
      <c r="G23" s="907"/>
    </row>
    <row r="25" spans="2:8" ht="36.75" thickBot="1">
      <c r="B25" s="908" t="s">
        <v>27</v>
      </c>
      <c r="D25" s="890" t="s">
        <v>1002</v>
      </c>
      <c r="E25" s="891" t="s">
        <v>603</v>
      </c>
      <c r="G25" s="983"/>
      <c r="H25" s="952"/>
    </row>
    <row r="26" spans="2:8" ht="19.5" thickTop="1">
      <c r="B26" s="909" t="s">
        <v>859</v>
      </c>
      <c r="D26" s="953">
        <v>254</v>
      </c>
      <c r="E26" s="953">
        <v>266</v>
      </c>
    </row>
    <row r="27" spans="2:8">
      <c r="B27" s="910" t="s">
        <v>860</v>
      </c>
      <c r="D27" s="954">
        <v>-3</v>
      </c>
      <c r="E27" s="954">
        <v>18</v>
      </c>
    </row>
    <row r="28" spans="2:8" ht="19.5" thickBot="1">
      <c r="B28" s="911" t="s">
        <v>861</v>
      </c>
      <c r="D28" s="955">
        <v>-83</v>
      </c>
      <c r="E28" s="955">
        <v>-76</v>
      </c>
    </row>
    <row r="29" spans="2:8" ht="19.5" thickBot="1">
      <c r="B29" s="912" t="s">
        <v>862</v>
      </c>
      <c r="D29" s="956">
        <v>168</v>
      </c>
      <c r="E29" s="956">
        <v>208</v>
      </c>
    </row>
    <row r="30" spans="2:8" ht="19.5" thickBot="1">
      <c r="B30" s="909" t="s">
        <v>863</v>
      </c>
      <c r="D30" s="957">
        <v>-12</v>
      </c>
      <c r="E30" s="957">
        <v>-11</v>
      </c>
    </row>
    <row r="31" spans="2:8" ht="19.5" thickBot="1">
      <c r="B31" s="912" t="s">
        <v>864</v>
      </c>
      <c r="D31" s="956">
        <v>156</v>
      </c>
      <c r="E31" s="956">
        <v>197</v>
      </c>
    </row>
    <row r="32" spans="2:8">
      <c r="B32" s="913"/>
      <c r="D32" s="954"/>
      <c r="E32" s="954"/>
    </row>
    <row r="33" spans="2:5" ht="19.5" thickBot="1">
      <c r="B33" s="914" t="s">
        <v>865</v>
      </c>
      <c r="D33" s="955">
        <v>998</v>
      </c>
      <c r="E33" s="955">
        <v>999</v>
      </c>
    </row>
    <row r="34" spans="2:5" ht="19.5" thickBot="1">
      <c r="B34" s="912" t="s">
        <v>858</v>
      </c>
      <c r="D34" s="958">
        <v>15.6</v>
      </c>
      <c r="E34" s="958">
        <v>19.7</v>
      </c>
    </row>
    <row r="36" spans="2:5">
      <c r="B36" s="903" t="s">
        <v>19</v>
      </c>
    </row>
    <row r="37" spans="2:5">
      <c r="B37" s="904" t="s">
        <v>855</v>
      </c>
    </row>
  </sheetData>
  <mergeCells count="1">
    <mergeCell ref="B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26"/>
  <sheetViews>
    <sheetView zoomScaleNormal="100" workbookViewId="0">
      <selection activeCell="L2" sqref="L2"/>
    </sheetView>
  </sheetViews>
  <sheetFormatPr defaultColWidth="9.140625" defaultRowHeight="16.5"/>
  <cols>
    <col min="1" max="1" width="9.140625" style="24"/>
    <col min="2" max="2" width="41.28515625" style="24" bestFit="1" customWidth="1"/>
    <col min="3" max="3" width="3.28515625" style="24" customWidth="1"/>
    <col min="4" max="12" width="13.7109375" style="24" customWidth="1"/>
    <col min="13" max="16384" width="9.140625" style="24"/>
  </cols>
  <sheetData>
    <row r="1" spans="1:12" ht="20.25">
      <c r="A1" s="23" t="s">
        <v>37</v>
      </c>
    </row>
    <row r="2" spans="1:12" ht="17.25" thickBot="1">
      <c r="I2" s="32" t="s">
        <v>18</v>
      </c>
      <c r="J2" s="28"/>
      <c r="K2" s="28"/>
      <c r="L2" s="32" t="s">
        <v>16</v>
      </c>
    </row>
    <row r="3" spans="1:12" ht="35.1" customHeight="1" thickTop="1" thickBot="1">
      <c r="B3" s="33"/>
      <c r="D3" s="31">
        <v>2015</v>
      </c>
      <c r="E3" s="31">
        <v>2016</v>
      </c>
      <c r="F3" s="31">
        <v>2017</v>
      </c>
      <c r="G3" s="31">
        <v>2018</v>
      </c>
      <c r="H3" s="31">
        <v>2019</v>
      </c>
      <c r="I3" s="31">
        <v>2020</v>
      </c>
      <c r="J3" s="31">
        <v>2021</v>
      </c>
      <c r="K3" s="31">
        <v>2022</v>
      </c>
      <c r="L3" s="665" t="s">
        <v>603</v>
      </c>
    </row>
    <row r="4" spans="1:12" ht="20.25" customHeight="1" thickTop="1" thickBot="1">
      <c r="B4" s="34" t="s">
        <v>27</v>
      </c>
      <c r="C4" s="35"/>
      <c r="D4" s="36"/>
      <c r="E4" s="36"/>
      <c r="F4" s="36"/>
      <c r="G4" s="36"/>
      <c r="H4" s="36"/>
      <c r="I4" s="37"/>
      <c r="J4" s="37"/>
      <c r="K4" s="37"/>
      <c r="L4" s="37"/>
    </row>
    <row r="5" spans="1:12" ht="20.25" customHeight="1" thickTop="1" thickBot="1">
      <c r="B5" s="284" t="s">
        <v>28</v>
      </c>
      <c r="C5" s="35"/>
      <c r="D5" s="285">
        <v>988</v>
      </c>
      <c r="E5" s="285">
        <v>706</v>
      </c>
      <c r="F5" s="285">
        <v>570</v>
      </c>
      <c r="G5" s="285">
        <v>535</v>
      </c>
      <c r="H5" s="285">
        <v>346</v>
      </c>
      <c r="I5" s="286">
        <v>275</v>
      </c>
      <c r="J5" s="286">
        <v>1055</v>
      </c>
      <c r="K5" s="286">
        <v>963</v>
      </c>
      <c r="L5" s="286">
        <v>503</v>
      </c>
    </row>
    <row r="6" spans="1:12" ht="21" customHeight="1" thickTop="1" thickBot="1">
      <c r="B6" s="38"/>
      <c r="C6" s="35"/>
      <c r="D6" s="39"/>
      <c r="E6" s="39"/>
      <c r="F6" s="39"/>
      <c r="G6" s="39"/>
      <c r="H6" s="39"/>
      <c r="I6" s="40"/>
      <c r="J6" s="40"/>
      <c r="K6" s="40"/>
      <c r="L6" s="40"/>
    </row>
    <row r="7" spans="1:12" ht="21" customHeight="1" thickTop="1" thickBot="1">
      <c r="B7" s="284" t="s">
        <v>396</v>
      </c>
      <c r="C7" s="35"/>
      <c r="D7" s="285">
        <v>225</v>
      </c>
      <c r="E7" s="285">
        <v>486</v>
      </c>
      <c r="F7" s="285">
        <v>653</v>
      </c>
      <c r="G7" s="285">
        <v>664</v>
      </c>
      <c r="H7" s="285">
        <v>707</v>
      </c>
      <c r="I7" s="286">
        <v>1023</v>
      </c>
      <c r="J7" s="286">
        <v>1717</v>
      </c>
      <c r="K7" s="286">
        <v>1504</v>
      </c>
      <c r="L7" s="286">
        <v>898</v>
      </c>
    </row>
    <row r="8" spans="1:12" ht="21" customHeight="1" thickTop="1" thickBot="1">
      <c r="B8" s="38"/>
      <c r="C8" s="35"/>
      <c r="D8" s="41"/>
      <c r="E8" s="41"/>
      <c r="F8" s="41"/>
      <c r="G8" s="41"/>
      <c r="H8" s="41"/>
      <c r="I8" s="42"/>
      <c r="J8" s="42"/>
      <c r="K8" s="42"/>
      <c r="L8" s="42"/>
    </row>
    <row r="9" spans="1:12" ht="21" customHeight="1" thickTop="1" thickBot="1">
      <c r="B9" s="284" t="s">
        <v>29</v>
      </c>
      <c r="C9" s="35"/>
      <c r="D9" s="41"/>
      <c r="E9" s="41"/>
      <c r="F9" s="41"/>
      <c r="G9" s="41"/>
      <c r="H9" s="41"/>
      <c r="I9" s="42"/>
      <c r="J9" s="42"/>
      <c r="K9" s="42"/>
      <c r="L9" s="42"/>
    </row>
    <row r="10" spans="1:12" ht="21" customHeight="1" thickTop="1">
      <c r="B10" s="287" t="s">
        <v>30</v>
      </c>
      <c r="C10" s="35"/>
      <c r="D10" s="43">
        <v>-26</v>
      </c>
      <c r="E10" s="43">
        <v>-33</v>
      </c>
      <c r="F10" s="43">
        <v>-36</v>
      </c>
      <c r="G10" s="43">
        <v>-32</v>
      </c>
      <c r="H10" s="43">
        <v>-43</v>
      </c>
      <c r="I10" s="44">
        <v>-42</v>
      </c>
      <c r="J10" s="44">
        <f>-80</f>
        <v>-80</v>
      </c>
      <c r="K10" s="44">
        <v>-78</v>
      </c>
      <c r="L10" s="44">
        <v>-44</v>
      </c>
    </row>
    <row r="11" spans="1:12" ht="21" customHeight="1">
      <c r="B11" s="288" t="s">
        <v>31</v>
      </c>
      <c r="C11" s="35"/>
      <c r="D11" s="45">
        <v>-55</v>
      </c>
      <c r="E11" s="45">
        <v>-55</v>
      </c>
      <c r="F11" s="45">
        <v>-92</v>
      </c>
      <c r="G11" s="45">
        <v>-49</v>
      </c>
      <c r="H11" s="45">
        <v>-50</v>
      </c>
      <c r="I11" s="46">
        <v>-80</v>
      </c>
      <c r="J11" s="46">
        <f>-11</f>
        <v>-11</v>
      </c>
      <c r="K11" s="46">
        <v>-16</v>
      </c>
      <c r="L11" s="46">
        <v>-9</v>
      </c>
    </row>
    <row r="12" spans="1:12" ht="21" customHeight="1">
      <c r="B12" s="288" t="s">
        <v>32</v>
      </c>
      <c r="C12" s="35"/>
      <c r="D12" s="45">
        <v>-91</v>
      </c>
      <c r="E12" s="45">
        <v>-58</v>
      </c>
      <c r="F12" s="45">
        <v>-60</v>
      </c>
      <c r="G12" s="45">
        <v>-88</v>
      </c>
      <c r="H12" s="45">
        <v>-112</v>
      </c>
      <c r="I12" s="46">
        <v>-184</v>
      </c>
      <c r="J12" s="46">
        <f>-250</f>
        <v>-250</v>
      </c>
      <c r="K12" s="46">
        <v>-244</v>
      </c>
      <c r="L12" s="46">
        <v>-125</v>
      </c>
    </row>
    <row r="13" spans="1:12" ht="21" customHeight="1">
      <c r="B13" s="288" t="s">
        <v>622</v>
      </c>
      <c r="C13" s="35"/>
      <c r="D13" s="45">
        <v>-25</v>
      </c>
      <c r="E13" s="45">
        <v>-141</v>
      </c>
      <c r="F13" s="45">
        <v>-84</v>
      </c>
      <c r="G13" s="45">
        <v>-216</v>
      </c>
      <c r="H13" s="45">
        <v>-137</v>
      </c>
      <c r="I13" s="46">
        <v>-66</v>
      </c>
      <c r="J13" s="46">
        <f>-305</f>
        <v>-305</v>
      </c>
      <c r="K13" s="46">
        <v>-395</v>
      </c>
      <c r="L13" s="46">
        <v>178</v>
      </c>
    </row>
    <row r="14" spans="1:12" ht="21" customHeight="1">
      <c r="B14" s="289" t="s">
        <v>38</v>
      </c>
      <c r="C14" s="35"/>
      <c r="D14" s="290">
        <v>-190</v>
      </c>
      <c r="E14" s="290">
        <v>-239</v>
      </c>
      <c r="F14" s="290">
        <v>-1053</v>
      </c>
      <c r="G14" s="290" t="s">
        <v>89</v>
      </c>
      <c r="H14" s="290" t="s">
        <v>89</v>
      </c>
      <c r="I14" s="291" t="s">
        <v>89</v>
      </c>
      <c r="J14" s="291">
        <f>-322</f>
        <v>-322</v>
      </c>
      <c r="K14" s="291">
        <v>-450</v>
      </c>
      <c r="L14" s="291" t="s">
        <v>89</v>
      </c>
    </row>
    <row r="15" spans="1:12" ht="21" customHeight="1" thickBot="1">
      <c r="B15" s="292" t="s">
        <v>33</v>
      </c>
      <c r="C15" s="35"/>
      <c r="D15" s="293">
        <v>-120</v>
      </c>
      <c r="E15" s="293">
        <v>-126</v>
      </c>
      <c r="F15" s="293">
        <v>-193</v>
      </c>
      <c r="G15" s="293">
        <v>-262</v>
      </c>
      <c r="H15" s="290">
        <v>-338</v>
      </c>
      <c r="I15" s="291">
        <v>-403</v>
      </c>
      <c r="J15" s="291">
        <v>-482</v>
      </c>
      <c r="K15" s="291">
        <v>-496</v>
      </c>
      <c r="L15" s="291">
        <v>-260</v>
      </c>
    </row>
    <row r="16" spans="1:12" ht="21" customHeight="1" thickTop="1" thickBot="1">
      <c r="B16" s="284" t="s">
        <v>34</v>
      </c>
      <c r="C16" s="35"/>
      <c r="D16" s="294">
        <v>-507</v>
      </c>
      <c r="E16" s="294">
        <v>-652</v>
      </c>
      <c r="F16" s="294">
        <v>-1518</v>
      </c>
      <c r="G16" s="294">
        <v>-647</v>
      </c>
      <c r="H16" s="294">
        <v>-680</v>
      </c>
      <c r="I16" s="295">
        <v>-775</v>
      </c>
      <c r="J16" s="295">
        <f>-1450</f>
        <v>-1450</v>
      </c>
      <c r="K16" s="295">
        <v>-1679</v>
      </c>
      <c r="L16" s="295">
        <v>-260</v>
      </c>
    </row>
    <row r="17" spans="1:12" ht="21" customHeight="1" thickTop="1">
      <c r="B17" s="287" t="s">
        <v>442</v>
      </c>
      <c r="C17" s="35"/>
      <c r="D17" s="43" t="s">
        <v>89</v>
      </c>
      <c r="E17" s="43">
        <v>1336</v>
      </c>
      <c r="F17" s="43">
        <v>830</v>
      </c>
      <c r="G17" s="43">
        <v>1866</v>
      </c>
      <c r="H17" s="43" t="s">
        <v>89</v>
      </c>
      <c r="I17" s="44">
        <v>1445</v>
      </c>
      <c r="J17" s="43" t="s">
        <v>89</v>
      </c>
      <c r="K17" s="43" t="s">
        <v>89</v>
      </c>
      <c r="L17" s="43" t="s">
        <v>89</v>
      </c>
    </row>
    <row r="18" spans="1:12" ht="21" customHeight="1">
      <c r="B18" s="288" t="s">
        <v>35</v>
      </c>
      <c r="C18" s="35"/>
      <c r="D18" s="45" t="s">
        <v>89</v>
      </c>
      <c r="E18" s="45">
        <v>-1306</v>
      </c>
      <c r="F18" s="45" t="s">
        <v>89</v>
      </c>
      <c r="G18" s="45">
        <v>-1971</v>
      </c>
      <c r="H18" s="45" t="s">
        <v>89</v>
      </c>
      <c r="I18" s="46">
        <v>-1265</v>
      </c>
      <c r="J18" s="45" t="s">
        <v>89</v>
      </c>
      <c r="K18" s="45" t="s">
        <v>89</v>
      </c>
      <c r="L18" s="45">
        <v>-250</v>
      </c>
    </row>
    <row r="19" spans="1:12" ht="21" customHeight="1">
      <c r="B19" s="289" t="s">
        <v>341</v>
      </c>
      <c r="C19" s="35"/>
      <c r="D19" s="296"/>
      <c r="E19" s="296"/>
      <c r="F19" s="296"/>
      <c r="G19" s="296"/>
      <c r="H19" s="296"/>
      <c r="I19" s="291">
        <v>580</v>
      </c>
      <c r="J19" s="296"/>
      <c r="K19" s="296"/>
      <c r="L19" s="296"/>
    </row>
    <row r="20" spans="1:12" ht="21" customHeight="1" thickBot="1">
      <c r="B20" s="292" t="s">
        <v>340</v>
      </c>
      <c r="C20" s="35"/>
      <c r="D20" s="293" t="s">
        <v>89</v>
      </c>
      <c r="E20" s="293" t="s">
        <v>89</v>
      </c>
      <c r="F20" s="293" t="s">
        <v>89</v>
      </c>
      <c r="G20" s="293">
        <v>-101</v>
      </c>
      <c r="H20" s="293">
        <v>-98</v>
      </c>
      <c r="I20" s="297">
        <v>-228</v>
      </c>
      <c r="J20" s="297">
        <v>-359</v>
      </c>
      <c r="K20" s="297">
        <v>-285</v>
      </c>
      <c r="L20" s="297">
        <v>-195</v>
      </c>
    </row>
    <row r="21" spans="1:12" ht="21" customHeight="1" thickTop="1" thickBot="1">
      <c r="B21" s="284" t="s">
        <v>36</v>
      </c>
      <c r="C21" s="35"/>
      <c r="D21" s="294">
        <v>706</v>
      </c>
      <c r="E21" s="294">
        <v>570</v>
      </c>
      <c r="F21" s="294">
        <v>535</v>
      </c>
      <c r="G21" s="294">
        <v>346</v>
      </c>
      <c r="H21" s="294">
        <v>275</v>
      </c>
      <c r="I21" s="295">
        <v>1055</v>
      </c>
      <c r="J21" s="295">
        <v>963</v>
      </c>
      <c r="K21" s="295">
        <v>503</v>
      </c>
      <c r="L21" s="295">
        <v>696</v>
      </c>
    </row>
    <row r="22" spans="1:12" ht="17.25" thickTop="1">
      <c r="I22" s="26"/>
      <c r="J22" s="26"/>
      <c r="K22" s="26"/>
    </row>
    <row r="23" spans="1:12">
      <c r="A23" s="27" t="s">
        <v>19</v>
      </c>
    </row>
    <row r="24" spans="1:12">
      <c r="A24" s="1012" t="s">
        <v>728</v>
      </c>
      <c r="B24" s="1012"/>
      <c r="C24" s="1012"/>
      <c r="D24" s="1012"/>
      <c r="E24" s="1012"/>
      <c r="F24" s="1012"/>
      <c r="G24" s="1012"/>
      <c r="H24" s="1012"/>
      <c r="I24" s="1012"/>
      <c r="J24" s="1012"/>
      <c r="K24" s="1012"/>
      <c r="L24" s="1012"/>
    </row>
    <row r="25" spans="1:12">
      <c r="A25" s="1007" t="s">
        <v>729</v>
      </c>
      <c r="B25" s="1007"/>
      <c r="C25" s="1007"/>
      <c r="D25" s="1007"/>
      <c r="E25" s="1007"/>
      <c r="F25" s="1007"/>
      <c r="G25" s="1007"/>
      <c r="H25" s="1007"/>
      <c r="I25" s="1007"/>
      <c r="J25" s="1007"/>
      <c r="K25" s="1007"/>
      <c r="L25" s="1007"/>
    </row>
    <row r="26" spans="1:12">
      <c r="A26" s="1011"/>
      <c r="B26" s="1011"/>
      <c r="C26" s="682"/>
    </row>
  </sheetData>
  <mergeCells count="3">
    <mergeCell ref="A26:B26"/>
    <mergeCell ref="A24:L24"/>
    <mergeCell ref="A25:L2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D34"/>
  <sheetViews>
    <sheetView showGridLines="0" zoomScaleNormal="100" workbookViewId="0">
      <selection activeCell="B2" sqref="B2"/>
    </sheetView>
  </sheetViews>
  <sheetFormatPr defaultColWidth="9.140625" defaultRowHeight="18.75"/>
  <cols>
    <col min="1" max="1" width="4.7109375" style="924" customWidth="1"/>
    <col min="2" max="2" width="50" style="924" bestFit="1" customWidth="1"/>
    <col min="3" max="3" width="6.140625" style="924" bestFit="1" customWidth="1"/>
    <col min="4" max="4" width="24.42578125" style="924" customWidth="1"/>
    <col min="5" max="16384" width="9.140625" style="924"/>
  </cols>
  <sheetData>
    <row r="2" spans="2:4" ht="20.25">
      <c r="B2" s="931" t="s">
        <v>821</v>
      </c>
    </row>
    <row r="3" spans="2:4" ht="42" customHeight="1" thickBot="1">
      <c r="D3" s="891" t="s">
        <v>603</v>
      </c>
    </row>
    <row r="4" spans="2:4">
      <c r="B4" s="925" t="s">
        <v>45</v>
      </c>
      <c r="C4" s="926"/>
    </row>
    <row r="5" spans="2:4">
      <c r="B5" s="928" t="s">
        <v>786</v>
      </c>
      <c r="D5" s="950">
        <v>2.8</v>
      </c>
    </row>
    <row r="6" spans="2:4" ht="19.5" thickBot="1">
      <c r="B6" s="928" t="s">
        <v>708</v>
      </c>
      <c r="D6" s="950">
        <v>2</v>
      </c>
    </row>
    <row r="7" spans="2:4" ht="19.5" thickBot="1">
      <c r="B7" s="927" t="s">
        <v>789</v>
      </c>
      <c r="D7" s="951">
        <v>4.8</v>
      </c>
    </row>
    <row r="9" spans="2:4">
      <c r="B9" s="843" t="s">
        <v>795</v>
      </c>
    </row>
    <row r="10" spans="2:4">
      <c r="B10" s="904" t="s">
        <v>909</v>
      </c>
    </row>
    <row r="11" spans="2:4">
      <c r="B11" s="904"/>
    </row>
    <row r="12" spans="2:4" ht="20.25">
      <c r="B12" s="931" t="s">
        <v>867</v>
      </c>
    </row>
    <row r="13" spans="2:4" ht="42" customHeight="1" thickBot="1">
      <c r="B13" s="803"/>
      <c r="C13" s="844"/>
      <c r="D13" s="891" t="s">
        <v>603</v>
      </c>
    </row>
    <row r="14" spans="2:4" ht="19.5" thickBot="1">
      <c r="B14" s="925" t="s">
        <v>45</v>
      </c>
      <c r="C14" s="926"/>
    </row>
    <row r="15" spans="2:4" ht="19.5" thickBot="1">
      <c r="B15" s="927" t="s">
        <v>868</v>
      </c>
      <c r="C15" s="811"/>
      <c r="D15" s="951">
        <v>5.2</v>
      </c>
    </row>
    <row r="16" spans="2:4">
      <c r="B16" s="928" t="s">
        <v>869</v>
      </c>
      <c r="C16" s="844"/>
      <c r="D16" s="950">
        <v>-0.3</v>
      </c>
    </row>
    <row r="17" spans="2:4">
      <c r="B17" s="928" t="s">
        <v>870</v>
      </c>
      <c r="C17" s="844"/>
      <c r="D17" s="950">
        <v>0.1</v>
      </c>
    </row>
    <row r="18" spans="2:4">
      <c r="B18" s="928" t="s">
        <v>833</v>
      </c>
      <c r="C18" s="844"/>
      <c r="D18" s="950">
        <v>-0.3</v>
      </c>
    </row>
    <row r="19" spans="2:4" ht="19.5" thickBot="1">
      <c r="B19" s="928" t="s">
        <v>834</v>
      </c>
      <c r="C19" s="844"/>
      <c r="D19" s="950">
        <v>0.1</v>
      </c>
    </row>
    <row r="20" spans="2:4" ht="19.5" thickBot="1">
      <c r="B20" s="927" t="s">
        <v>871</v>
      </c>
      <c r="C20" s="811"/>
      <c r="D20" s="951">
        <v>4.8</v>
      </c>
    </row>
    <row r="22" spans="2:4" ht="20.25">
      <c r="B22" s="808" t="s">
        <v>872</v>
      </c>
    </row>
    <row r="23" spans="2:4" ht="42" customHeight="1" thickBot="1">
      <c r="B23" s="803"/>
      <c r="C23" s="803"/>
      <c r="D23" s="891" t="s">
        <v>603</v>
      </c>
    </row>
    <row r="24" spans="2:4" ht="19.5" thickBot="1">
      <c r="B24" s="925" t="s">
        <v>27</v>
      </c>
      <c r="C24" s="926"/>
    </row>
    <row r="25" spans="2:4" ht="19.5" thickBot="1">
      <c r="B25" s="929" t="s">
        <v>873</v>
      </c>
      <c r="C25" s="811"/>
      <c r="D25" s="985">
        <v>2594</v>
      </c>
    </row>
    <row r="26" spans="2:4">
      <c r="B26" s="928" t="s">
        <v>838</v>
      </c>
      <c r="C26" s="844"/>
      <c r="D26" s="986">
        <v>148</v>
      </c>
    </row>
    <row r="27" spans="2:4">
      <c r="B27" s="928" t="s">
        <v>1007</v>
      </c>
      <c r="C27" s="844"/>
      <c r="D27" s="986">
        <v>52</v>
      </c>
    </row>
    <row r="28" spans="2:4">
      <c r="B28" s="928" t="s">
        <v>839</v>
      </c>
      <c r="C28" s="844"/>
      <c r="D28" s="986">
        <v>18</v>
      </c>
    </row>
    <row r="29" spans="2:4" ht="19.5" thickBot="1">
      <c r="B29" s="928" t="s">
        <v>840</v>
      </c>
      <c r="C29" s="844"/>
      <c r="D29" s="986">
        <v>42</v>
      </c>
    </row>
    <row r="30" spans="2:4" ht="19.5" thickBot="1">
      <c r="B30" s="929" t="s">
        <v>874</v>
      </c>
      <c r="C30" s="844"/>
      <c r="D30" s="985">
        <v>2854</v>
      </c>
    </row>
    <row r="31" spans="2:4" ht="19.5" thickBot="1">
      <c r="B31" s="928" t="s">
        <v>842</v>
      </c>
      <c r="C31" s="844"/>
      <c r="D31" s="986">
        <v>-143</v>
      </c>
    </row>
    <row r="32" spans="2:4" ht="19.5" thickBot="1">
      <c r="B32" s="929" t="s">
        <v>875</v>
      </c>
      <c r="C32" s="811"/>
      <c r="D32" s="985">
        <v>2711</v>
      </c>
    </row>
    <row r="33" spans="2:4" ht="19.5" thickBot="1">
      <c r="B33" s="930" t="s">
        <v>828</v>
      </c>
      <c r="C33" s="803"/>
      <c r="D33" s="986">
        <v>-678</v>
      </c>
    </row>
    <row r="34" spans="2:4" ht="19.5" thickBot="1">
      <c r="B34" s="929" t="s">
        <v>876</v>
      </c>
      <c r="C34" s="811"/>
      <c r="D34" s="985">
        <v>2033</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D48"/>
  <sheetViews>
    <sheetView showGridLines="0" workbookViewId="0">
      <selection activeCell="B2" sqref="B2"/>
    </sheetView>
  </sheetViews>
  <sheetFormatPr defaultColWidth="9.140625" defaultRowHeight="18.75"/>
  <cols>
    <col min="1" max="1" width="4.7109375" style="924" customWidth="1"/>
    <col min="2" max="2" width="53.42578125" style="924" bestFit="1" customWidth="1"/>
    <col min="3" max="4" width="24.28515625" style="967" customWidth="1"/>
    <col min="5" max="16384" width="9.140625" style="924"/>
  </cols>
  <sheetData>
    <row r="2" spans="2:4" ht="20.25">
      <c r="B2" s="931" t="s">
        <v>877</v>
      </c>
      <c r="C2" s="966"/>
    </row>
    <row r="4" spans="2:4" ht="56.25" customHeight="1" thickBot="1">
      <c r="B4" s="932" t="s">
        <v>27</v>
      </c>
      <c r="C4" s="974" t="s">
        <v>1003</v>
      </c>
      <c r="D4" s="975" t="s">
        <v>878</v>
      </c>
    </row>
    <row r="5" spans="2:4">
      <c r="B5" s="961" t="s">
        <v>910</v>
      </c>
      <c r="C5" s="971">
        <v>2615</v>
      </c>
      <c r="D5" s="971">
        <v>2902</v>
      </c>
    </row>
    <row r="6" spans="2:4">
      <c r="B6" s="962" t="s">
        <v>911</v>
      </c>
      <c r="C6" s="969">
        <v>-2709</v>
      </c>
      <c r="D6" s="969">
        <v>-2640</v>
      </c>
    </row>
    <row r="7" spans="2:4">
      <c r="B7" s="962" t="s">
        <v>912</v>
      </c>
      <c r="C7" s="969">
        <v>-94</v>
      </c>
      <c r="D7" s="969">
        <v>262</v>
      </c>
    </row>
    <row r="8" spans="2:4">
      <c r="B8" s="962" t="s">
        <v>913</v>
      </c>
      <c r="C8" s="969">
        <v>-80</v>
      </c>
      <c r="D8" s="969">
        <v>-120</v>
      </c>
    </row>
    <row r="9" spans="2:4">
      <c r="B9" s="963" t="s">
        <v>914</v>
      </c>
      <c r="C9" s="970">
        <v>-174</v>
      </c>
      <c r="D9" s="970">
        <v>142</v>
      </c>
    </row>
    <row r="10" spans="2:4">
      <c r="C10" s="968"/>
      <c r="D10" s="968"/>
    </row>
    <row r="11" spans="2:4">
      <c r="B11" s="962" t="s">
        <v>915</v>
      </c>
      <c r="C11" s="969">
        <v>438</v>
      </c>
      <c r="D11" s="969">
        <v>422</v>
      </c>
    </row>
    <row r="12" spans="2:4">
      <c r="B12" s="962" t="s">
        <v>916</v>
      </c>
      <c r="C12" s="969">
        <v>-31602</v>
      </c>
      <c r="D12" s="969">
        <v>5087</v>
      </c>
    </row>
    <row r="13" spans="2:4">
      <c r="B13" s="962" t="s">
        <v>917</v>
      </c>
      <c r="C13" s="969">
        <v>15</v>
      </c>
      <c r="D13" s="969">
        <v>84</v>
      </c>
    </row>
    <row r="14" spans="2:4">
      <c r="B14" s="962" t="s">
        <v>918</v>
      </c>
      <c r="C14" s="969" t="s">
        <v>89</v>
      </c>
      <c r="D14" s="969">
        <v>66</v>
      </c>
    </row>
    <row r="15" spans="2:4">
      <c r="B15" s="963" t="s">
        <v>919</v>
      </c>
      <c r="C15" s="970">
        <v>-31323</v>
      </c>
      <c r="D15" s="970">
        <v>5801</v>
      </c>
    </row>
    <row r="16" spans="2:4">
      <c r="C16" s="968"/>
      <c r="D16" s="968"/>
    </row>
    <row r="17" spans="2:4">
      <c r="B17" s="962" t="s">
        <v>920</v>
      </c>
      <c r="C17" s="969">
        <v>16114</v>
      </c>
      <c r="D17" s="969">
        <v>-423</v>
      </c>
    </row>
    <row r="18" spans="2:4">
      <c r="B18" s="962" t="s">
        <v>942</v>
      </c>
      <c r="C18" s="969">
        <v>-621</v>
      </c>
      <c r="D18" s="969">
        <v>-139</v>
      </c>
    </row>
    <row r="19" spans="2:4">
      <c r="B19" s="963" t="s">
        <v>921</v>
      </c>
      <c r="C19" s="970">
        <v>15493</v>
      </c>
      <c r="D19" s="970">
        <v>-562</v>
      </c>
    </row>
    <row r="20" spans="2:4">
      <c r="C20" s="968"/>
      <c r="D20" s="968"/>
    </row>
    <row r="21" spans="2:4">
      <c r="B21" s="962" t="s">
        <v>922</v>
      </c>
      <c r="C21" s="969">
        <v>14304</v>
      </c>
      <c r="D21" s="969">
        <v>-4515</v>
      </c>
    </row>
    <row r="22" spans="2:4">
      <c r="B22" s="962" t="s">
        <v>923</v>
      </c>
      <c r="C22" s="969">
        <v>-172</v>
      </c>
      <c r="D22" s="969">
        <v>-158</v>
      </c>
    </row>
    <row r="23" spans="2:4">
      <c r="B23" s="962" t="s">
        <v>924</v>
      </c>
      <c r="C23" s="969">
        <v>-3</v>
      </c>
      <c r="D23" s="969">
        <v>-3</v>
      </c>
    </row>
    <row r="24" spans="2:4">
      <c r="B24" s="962" t="s">
        <v>925</v>
      </c>
      <c r="C24" s="969">
        <v>-709</v>
      </c>
      <c r="D24" s="969">
        <v>-759</v>
      </c>
    </row>
    <row r="25" spans="2:4">
      <c r="B25" s="962" t="s">
        <v>926</v>
      </c>
      <c r="C25" s="969">
        <v>379</v>
      </c>
      <c r="D25" s="969">
        <v>-42</v>
      </c>
    </row>
    <row r="26" spans="2:4">
      <c r="B26" s="963" t="s">
        <v>927</v>
      </c>
      <c r="C26" s="970">
        <v>-2031</v>
      </c>
      <c r="D26" s="970">
        <v>-238</v>
      </c>
    </row>
    <row r="27" spans="2:4">
      <c r="C27" s="968"/>
      <c r="D27" s="968"/>
    </row>
    <row r="28" spans="2:4">
      <c r="B28" s="962" t="s">
        <v>802</v>
      </c>
      <c r="C28" s="969">
        <v>-116</v>
      </c>
      <c r="D28" s="969">
        <v>-134</v>
      </c>
    </row>
    <row r="29" spans="2:4">
      <c r="B29" s="963" t="s">
        <v>928</v>
      </c>
      <c r="C29" s="970">
        <v>-2147</v>
      </c>
      <c r="D29" s="970">
        <v>-372</v>
      </c>
    </row>
    <row r="30" spans="2:4">
      <c r="C30" s="968"/>
      <c r="D30" s="968"/>
    </row>
    <row r="31" spans="2:4">
      <c r="B31" s="962" t="s">
        <v>929</v>
      </c>
      <c r="C31" s="969">
        <v>468</v>
      </c>
      <c r="D31" s="969">
        <v>-65</v>
      </c>
    </row>
    <row r="32" spans="2:4">
      <c r="B32" s="963" t="s">
        <v>930</v>
      </c>
      <c r="C32" s="970">
        <v>-1679</v>
      </c>
      <c r="D32" s="970">
        <v>-437</v>
      </c>
    </row>
    <row r="33" spans="2:4">
      <c r="C33" s="968"/>
      <c r="D33" s="968"/>
    </row>
    <row r="34" spans="2:4">
      <c r="B34" s="962" t="s">
        <v>931</v>
      </c>
      <c r="C34" s="969">
        <v>889</v>
      </c>
      <c r="D34" s="969">
        <v>127</v>
      </c>
    </row>
    <row r="35" spans="2:4">
      <c r="B35" s="962" t="s">
        <v>932</v>
      </c>
      <c r="C35" s="969">
        <v>-468</v>
      </c>
      <c r="D35" s="969">
        <v>65</v>
      </c>
    </row>
    <row r="36" spans="2:4">
      <c r="B36" s="962" t="s">
        <v>933</v>
      </c>
      <c r="C36" s="969">
        <v>421</v>
      </c>
      <c r="D36" s="969">
        <v>192</v>
      </c>
    </row>
    <row r="37" spans="2:4">
      <c r="B37" s="963" t="s">
        <v>934</v>
      </c>
      <c r="C37" s="970">
        <v>-1258</v>
      </c>
      <c r="D37" s="970">
        <v>-245</v>
      </c>
    </row>
    <row r="38" spans="2:4">
      <c r="C38" s="968"/>
      <c r="D38" s="968"/>
    </row>
    <row r="39" spans="2:4">
      <c r="B39" s="960" t="s">
        <v>935</v>
      </c>
      <c r="C39" s="968"/>
      <c r="D39" s="968"/>
    </row>
    <row r="40" spans="2:4">
      <c r="B40" s="962" t="s">
        <v>936</v>
      </c>
      <c r="C40" s="969">
        <v>-1289</v>
      </c>
      <c r="D40" s="969">
        <v>-261</v>
      </c>
    </row>
    <row r="41" spans="2:4">
      <c r="B41" s="962" t="s">
        <v>937</v>
      </c>
      <c r="C41" s="969">
        <v>31</v>
      </c>
      <c r="D41" s="969">
        <v>16</v>
      </c>
    </row>
    <row r="42" spans="2:4">
      <c r="C42" s="972">
        <v>-1258</v>
      </c>
      <c r="D42" s="972">
        <v>-245</v>
      </c>
    </row>
    <row r="43" spans="2:4">
      <c r="B43" s="963" t="s">
        <v>938</v>
      </c>
      <c r="C43" s="973"/>
      <c r="D43" s="973"/>
    </row>
    <row r="44" spans="2:4">
      <c r="B44" s="962" t="s">
        <v>939</v>
      </c>
      <c r="C44" s="973" t="s">
        <v>1010</v>
      </c>
      <c r="D44" s="973" t="s">
        <v>940</v>
      </c>
    </row>
    <row r="45" spans="2:4">
      <c r="B45" s="962" t="s">
        <v>941</v>
      </c>
      <c r="C45" s="973" t="s">
        <v>1010</v>
      </c>
      <c r="D45" s="973" t="s">
        <v>940</v>
      </c>
    </row>
    <row r="47" spans="2:4">
      <c r="B47" s="903" t="s">
        <v>19</v>
      </c>
    </row>
    <row r="48" spans="2:4">
      <c r="B48" s="1248" t="s">
        <v>943</v>
      </c>
      <c r="C48" s="1248"/>
      <c r="D48" s="1248"/>
    </row>
  </sheetData>
  <mergeCells count="1">
    <mergeCell ref="B48:D4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D88"/>
  <sheetViews>
    <sheetView showGridLines="0" workbookViewId="0">
      <selection activeCell="B2" sqref="B2"/>
    </sheetView>
  </sheetViews>
  <sheetFormatPr defaultColWidth="9.140625" defaultRowHeight="18.75"/>
  <cols>
    <col min="1" max="1" width="4.7109375" style="924" customWidth="1"/>
    <col min="2" max="2" width="55.7109375" style="924" bestFit="1" customWidth="1"/>
    <col min="3" max="4" width="23.7109375" style="967" customWidth="1"/>
    <col min="5" max="16384" width="9.140625" style="924"/>
  </cols>
  <sheetData>
    <row r="2" spans="2:4" ht="20.25">
      <c r="B2" s="931" t="s">
        <v>908</v>
      </c>
      <c r="C2" s="966"/>
    </row>
    <row r="4" spans="2:4" ht="36.75" thickBot="1">
      <c r="B4" s="932" t="s">
        <v>27</v>
      </c>
      <c r="C4" s="981" t="s">
        <v>1004</v>
      </c>
      <c r="D4" s="982" t="s">
        <v>971</v>
      </c>
    </row>
    <row r="5" spans="2:4" ht="19.5" thickBot="1">
      <c r="B5" s="977" t="s">
        <v>944</v>
      </c>
      <c r="C5" s="979"/>
      <c r="D5" s="979"/>
    </row>
    <row r="6" spans="2:4">
      <c r="C6" s="968"/>
      <c r="D6" s="968"/>
    </row>
    <row r="7" spans="2:4">
      <c r="B7" s="962" t="s">
        <v>945</v>
      </c>
      <c r="C7" s="969">
        <v>14</v>
      </c>
      <c r="D7" s="969">
        <v>28</v>
      </c>
    </row>
    <row r="8" spans="2:4">
      <c r="B8" s="962" t="s">
        <v>946</v>
      </c>
      <c r="C8" s="969">
        <v>205</v>
      </c>
      <c r="D8" s="969">
        <v>203</v>
      </c>
    </row>
    <row r="9" spans="2:4">
      <c r="C9" s="968"/>
      <c r="D9" s="968"/>
    </row>
    <row r="10" spans="2:4">
      <c r="B10" s="962" t="s">
        <v>947</v>
      </c>
      <c r="C10" s="969"/>
      <c r="D10" s="969"/>
    </row>
    <row r="11" spans="2:4">
      <c r="B11" s="964" t="s">
        <v>948</v>
      </c>
      <c r="C11" s="969">
        <v>10</v>
      </c>
      <c r="D11" s="969">
        <v>10</v>
      </c>
    </row>
    <row r="12" spans="2:4">
      <c r="B12" s="964" t="s">
        <v>949</v>
      </c>
      <c r="C12" s="969">
        <v>2177</v>
      </c>
      <c r="D12" s="969">
        <v>2049</v>
      </c>
    </row>
    <row r="13" spans="2:4">
      <c r="B13" s="964" t="s">
        <v>950</v>
      </c>
      <c r="C13" s="969">
        <v>112</v>
      </c>
      <c r="D13" s="969">
        <v>109</v>
      </c>
    </row>
    <row r="14" spans="2:4">
      <c r="B14" s="965"/>
      <c r="C14" s="976">
        <v>2299</v>
      </c>
      <c r="D14" s="976">
        <v>2168</v>
      </c>
    </row>
    <row r="15" spans="2:4">
      <c r="C15" s="968"/>
      <c r="D15" s="968"/>
    </row>
    <row r="16" spans="2:4">
      <c r="B16" s="962" t="s">
        <v>951</v>
      </c>
      <c r="C16" s="969">
        <v>125</v>
      </c>
      <c r="D16" s="969">
        <v>114</v>
      </c>
    </row>
    <row r="17" spans="2:4">
      <c r="C17" s="968"/>
      <c r="D17" s="968"/>
    </row>
    <row r="18" spans="2:4">
      <c r="B18" s="962" t="s">
        <v>952</v>
      </c>
      <c r="C18" s="969">
        <v>3727</v>
      </c>
      <c r="D18" s="969">
        <v>3904</v>
      </c>
    </row>
    <row r="19" spans="2:4">
      <c r="C19" s="968"/>
      <c r="D19" s="968"/>
    </row>
    <row r="20" spans="2:4">
      <c r="B20" s="962" t="s">
        <v>953</v>
      </c>
      <c r="C20" s="969"/>
      <c r="D20" s="969"/>
    </row>
    <row r="21" spans="2:4">
      <c r="B21" s="964" t="s">
        <v>954</v>
      </c>
      <c r="C21" s="969">
        <v>268</v>
      </c>
      <c r="D21" s="969">
        <v>215</v>
      </c>
    </row>
    <row r="22" spans="2:4">
      <c r="B22" s="964" t="s">
        <v>955</v>
      </c>
      <c r="C22" s="969">
        <v>4068</v>
      </c>
      <c r="D22" s="969">
        <v>3278</v>
      </c>
    </row>
    <row r="23" spans="2:4">
      <c r="B23" s="964" t="s">
        <v>956</v>
      </c>
      <c r="C23" s="969">
        <v>76737</v>
      </c>
      <c r="D23" s="969">
        <v>87022</v>
      </c>
    </row>
    <row r="24" spans="2:4">
      <c r="B24" s="964" t="s">
        <v>957</v>
      </c>
      <c r="C24" s="969">
        <v>329</v>
      </c>
      <c r="D24" s="969">
        <v>273</v>
      </c>
    </row>
    <row r="25" spans="2:4">
      <c r="B25" s="964" t="s">
        <v>958</v>
      </c>
      <c r="C25" s="969">
        <v>83116</v>
      </c>
      <c r="D25" s="969">
        <v>85794</v>
      </c>
    </row>
    <row r="26" spans="2:4">
      <c r="B26" s="964" t="s">
        <v>959</v>
      </c>
      <c r="C26" s="969">
        <v>75389</v>
      </c>
      <c r="D26" s="969">
        <v>71603</v>
      </c>
    </row>
    <row r="27" spans="2:4">
      <c r="B27" s="964" t="s">
        <v>960</v>
      </c>
      <c r="C27" s="969">
        <v>9065</v>
      </c>
      <c r="D27" s="969">
        <v>9141</v>
      </c>
    </row>
    <row r="28" spans="2:4">
      <c r="C28" s="972">
        <v>248972</v>
      </c>
      <c r="D28" s="972">
        <v>257326</v>
      </c>
    </row>
    <row r="29" spans="2:4">
      <c r="B29" s="962" t="s">
        <v>961</v>
      </c>
      <c r="C29" s="969"/>
      <c r="D29" s="969"/>
    </row>
    <row r="30" spans="2:4">
      <c r="B30" s="962" t="s">
        <v>962</v>
      </c>
      <c r="C30" s="969">
        <v>48</v>
      </c>
      <c r="D30" s="969">
        <v>47</v>
      </c>
    </row>
    <row r="31" spans="2:4">
      <c r="B31" s="962" t="s">
        <v>963</v>
      </c>
      <c r="C31" s="969">
        <v>4071</v>
      </c>
      <c r="D31" s="969">
        <v>4059</v>
      </c>
    </row>
    <row r="32" spans="2:4">
      <c r="C32" s="972">
        <v>4119</v>
      </c>
      <c r="D32" s="972">
        <v>4106</v>
      </c>
    </row>
    <row r="33" spans="2:4">
      <c r="C33" s="968"/>
      <c r="D33" s="968"/>
    </row>
    <row r="34" spans="2:4">
      <c r="B34" s="962" t="s">
        <v>964</v>
      </c>
      <c r="C34" s="969">
        <v>158</v>
      </c>
      <c r="D34" s="969">
        <v>145</v>
      </c>
    </row>
    <row r="35" spans="2:4">
      <c r="B35" s="962" t="s">
        <v>965</v>
      </c>
      <c r="C35" s="969">
        <v>519</v>
      </c>
      <c r="D35" s="969">
        <v>509</v>
      </c>
    </row>
    <row r="36" spans="2:4">
      <c r="B36" s="962" t="s">
        <v>966</v>
      </c>
      <c r="C36" s="969">
        <v>403</v>
      </c>
      <c r="D36" s="969">
        <v>547</v>
      </c>
    </row>
    <row r="37" spans="2:4">
      <c r="B37" s="962" t="s">
        <v>967</v>
      </c>
      <c r="C37" s="969">
        <v>4455</v>
      </c>
      <c r="D37" s="969">
        <v>4856</v>
      </c>
    </row>
    <row r="38" spans="2:4">
      <c r="B38" s="962" t="s">
        <v>968</v>
      </c>
      <c r="C38" s="969">
        <v>8839</v>
      </c>
      <c r="D38" s="969">
        <v>8055</v>
      </c>
    </row>
    <row r="39" spans="2:4">
      <c r="B39" s="962" t="s">
        <v>969</v>
      </c>
      <c r="C39" s="969">
        <v>7205</v>
      </c>
      <c r="D39" s="969">
        <v>6830</v>
      </c>
    </row>
    <row r="40" spans="2:4" ht="19.5" thickBot="1">
      <c r="C40" s="968"/>
      <c r="D40" s="968"/>
    </row>
    <row r="41" spans="2:4" ht="19.5" thickBot="1">
      <c r="B41" s="977" t="s">
        <v>970</v>
      </c>
      <c r="C41" s="978">
        <v>281040</v>
      </c>
      <c r="D41" s="978">
        <v>288791</v>
      </c>
    </row>
    <row r="43" spans="2:4" ht="19.5" thickBot="1"/>
    <row r="44" spans="2:4" ht="19.5" thickBot="1">
      <c r="B44" s="977" t="s">
        <v>972</v>
      </c>
      <c r="C44" s="980"/>
      <c r="D44" s="980"/>
    </row>
    <row r="46" spans="2:4">
      <c r="B46" s="963" t="s">
        <v>973</v>
      </c>
      <c r="C46" s="973"/>
      <c r="D46" s="973"/>
    </row>
    <row r="47" spans="2:4">
      <c r="B47" s="962" t="s">
        <v>974</v>
      </c>
      <c r="C47" s="969">
        <v>100</v>
      </c>
      <c r="D47" s="969">
        <v>100</v>
      </c>
    </row>
    <row r="48" spans="2:4">
      <c r="B48" s="962" t="s">
        <v>975</v>
      </c>
      <c r="C48" s="969">
        <v>10</v>
      </c>
      <c r="D48" s="969">
        <v>14</v>
      </c>
    </row>
    <row r="49" spans="2:4">
      <c r="B49" s="962" t="s">
        <v>976</v>
      </c>
      <c r="C49" s="969">
        <v>-13</v>
      </c>
      <c r="D49" s="969">
        <v>-12</v>
      </c>
    </row>
    <row r="50" spans="2:4">
      <c r="B50" s="962" t="s">
        <v>977</v>
      </c>
      <c r="C50" s="969">
        <v>87</v>
      </c>
      <c r="D50" s="969">
        <v>104</v>
      </c>
    </row>
    <row r="51" spans="2:4">
      <c r="B51" s="962" t="s">
        <v>978</v>
      </c>
      <c r="C51" s="969">
        <v>1819</v>
      </c>
      <c r="D51" s="969">
        <v>1819</v>
      </c>
    </row>
    <row r="52" spans="2:4">
      <c r="B52" s="962" t="s">
        <v>979</v>
      </c>
      <c r="C52" s="969">
        <v>46</v>
      </c>
      <c r="D52" s="969">
        <v>82</v>
      </c>
    </row>
    <row r="53" spans="2:4">
      <c r="B53" s="962" t="s">
        <v>980</v>
      </c>
      <c r="C53" s="969">
        <v>1162</v>
      </c>
      <c r="D53" s="969">
        <v>649</v>
      </c>
    </row>
    <row r="54" spans="2:4">
      <c r="B54" s="963" t="s">
        <v>981</v>
      </c>
      <c r="C54" s="970">
        <v>3211</v>
      </c>
      <c r="D54" s="970">
        <v>2756</v>
      </c>
    </row>
    <row r="55" spans="2:4">
      <c r="C55" s="968"/>
      <c r="D55" s="968"/>
    </row>
    <row r="56" spans="2:4">
      <c r="B56" s="962" t="s">
        <v>982</v>
      </c>
      <c r="C56" s="969">
        <v>494</v>
      </c>
      <c r="D56" s="969">
        <v>494</v>
      </c>
    </row>
    <row r="57" spans="2:4">
      <c r="B57" s="962" t="s">
        <v>937</v>
      </c>
      <c r="C57" s="969">
        <v>532</v>
      </c>
      <c r="D57" s="969">
        <v>543</v>
      </c>
    </row>
    <row r="58" spans="2:4">
      <c r="B58" s="963" t="s">
        <v>983</v>
      </c>
      <c r="C58" s="970">
        <v>4237</v>
      </c>
      <c r="D58" s="970">
        <v>3793</v>
      </c>
    </row>
    <row r="59" spans="2:4">
      <c r="C59" s="968"/>
      <c r="D59" s="968"/>
    </row>
    <row r="60" spans="2:4">
      <c r="B60" s="963" t="s">
        <v>984</v>
      </c>
      <c r="C60" s="969"/>
      <c r="D60" s="969"/>
    </row>
    <row r="61" spans="2:4">
      <c r="B61" s="962" t="s">
        <v>985</v>
      </c>
      <c r="C61" s="969">
        <v>2520</v>
      </c>
      <c r="D61" s="969">
        <v>2464</v>
      </c>
    </row>
    <row r="62" spans="2:4">
      <c r="C62" s="968"/>
      <c r="D62" s="968"/>
    </row>
    <row r="63" spans="2:4">
      <c r="B63" s="962" t="s">
        <v>986</v>
      </c>
      <c r="C63" s="969"/>
      <c r="D63" s="969"/>
    </row>
    <row r="64" spans="2:4">
      <c r="B64" s="964" t="s">
        <v>987</v>
      </c>
      <c r="C64" s="969">
        <v>107608</v>
      </c>
      <c r="D64" s="969">
        <v>110591</v>
      </c>
    </row>
    <row r="65" spans="2:4">
      <c r="B65" s="964" t="s">
        <v>988</v>
      </c>
      <c r="C65" s="969">
        <v>7</v>
      </c>
      <c r="D65" s="969" t="s">
        <v>89</v>
      </c>
    </row>
    <row r="66" spans="2:4">
      <c r="C66" s="972">
        <v>107615</v>
      </c>
      <c r="D66" s="972">
        <v>110591</v>
      </c>
    </row>
    <row r="67" spans="2:4">
      <c r="B67" s="962" t="s">
        <v>989</v>
      </c>
      <c r="C67" s="969"/>
      <c r="D67" s="969"/>
    </row>
    <row r="68" spans="2:4">
      <c r="B68" s="964" t="s">
        <v>990</v>
      </c>
      <c r="C68" s="969">
        <v>141169</v>
      </c>
      <c r="D68" s="969">
        <v>147516</v>
      </c>
    </row>
    <row r="69" spans="2:4">
      <c r="B69" s="964" t="s">
        <v>991</v>
      </c>
      <c r="C69" s="969">
        <v>3980</v>
      </c>
      <c r="D69" s="969">
        <v>3919</v>
      </c>
    </row>
    <row r="70" spans="2:4">
      <c r="B70" s="964" t="s">
        <v>955</v>
      </c>
      <c r="C70" s="969">
        <v>5875</v>
      </c>
      <c r="D70" s="969">
        <v>4727</v>
      </c>
    </row>
    <row r="71" spans="2:4">
      <c r="B71" s="964" t="s">
        <v>992</v>
      </c>
      <c r="C71" s="969">
        <v>3042</v>
      </c>
      <c r="D71" s="969">
        <v>2965</v>
      </c>
    </row>
    <row r="72" spans="2:4">
      <c r="B72" s="964" t="s">
        <v>993</v>
      </c>
      <c r="C72" s="969">
        <v>1706</v>
      </c>
      <c r="D72" s="969">
        <v>973</v>
      </c>
    </row>
    <row r="73" spans="2:4">
      <c r="C73" s="972">
        <v>155772</v>
      </c>
      <c r="D73" s="972">
        <v>160100</v>
      </c>
    </row>
    <row r="74" spans="2:4">
      <c r="C74" s="968"/>
      <c r="D74" s="968"/>
    </row>
    <row r="75" spans="2:4">
      <c r="B75" s="962" t="s">
        <v>994</v>
      </c>
      <c r="C75" s="969">
        <v>184</v>
      </c>
      <c r="D75" s="969">
        <v>137</v>
      </c>
    </row>
    <row r="76" spans="2:4">
      <c r="B76" s="962" t="s">
        <v>995</v>
      </c>
      <c r="C76" s="969">
        <v>309</v>
      </c>
      <c r="D76" s="969">
        <v>102</v>
      </c>
    </row>
    <row r="77" spans="2:4">
      <c r="B77" s="962" t="s">
        <v>965</v>
      </c>
      <c r="C77" s="969">
        <v>34</v>
      </c>
      <c r="D77" s="969">
        <v>37</v>
      </c>
    </row>
    <row r="78" spans="2:4">
      <c r="B78" s="962" t="s">
        <v>996</v>
      </c>
      <c r="C78" s="969">
        <v>92</v>
      </c>
      <c r="D78" s="969">
        <v>81</v>
      </c>
    </row>
    <row r="79" spans="2:4">
      <c r="B79" s="962" t="s">
        <v>997</v>
      </c>
      <c r="C79" s="969">
        <v>544</v>
      </c>
      <c r="D79" s="969">
        <v>545</v>
      </c>
    </row>
    <row r="80" spans="2:4">
      <c r="B80" s="962" t="s">
        <v>998</v>
      </c>
      <c r="C80" s="969">
        <v>1373</v>
      </c>
      <c r="D80" s="969">
        <v>3073</v>
      </c>
    </row>
    <row r="81" spans="2:4">
      <c r="B81" s="962" t="s">
        <v>999</v>
      </c>
      <c r="C81" s="969">
        <v>8360</v>
      </c>
      <c r="D81" s="969">
        <v>7868</v>
      </c>
    </row>
    <row r="82" spans="2:4">
      <c r="C82" s="968"/>
      <c r="D82" s="968"/>
    </row>
    <row r="83" spans="2:4">
      <c r="B83" s="963" t="s">
        <v>1000</v>
      </c>
      <c r="C83" s="970">
        <v>276803</v>
      </c>
      <c r="D83" s="970">
        <v>284998</v>
      </c>
    </row>
    <row r="84" spans="2:4" ht="19.5" thickBot="1">
      <c r="C84" s="968"/>
      <c r="D84" s="968"/>
    </row>
    <row r="85" spans="2:4" ht="19.5" thickBot="1">
      <c r="B85" s="977" t="s">
        <v>1001</v>
      </c>
      <c r="C85" s="978">
        <v>281040</v>
      </c>
      <c r="D85" s="978">
        <v>288791</v>
      </c>
    </row>
    <row r="87" spans="2:4">
      <c r="B87" s="903" t="s">
        <v>19</v>
      </c>
    </row>
    <row r="88" spans="2:4">
      <c r="B88" s="1248" t="s">
        <v>943</v>
      </c>
      <c r="C88" s="1248"/>
      <c r="D88" s="1248"/>
    </row>
  </sheetData>
  <mergeCells count="1">
    <mergeCell ref="B88:D8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9"/>
  <sheetViews>
    <sheetView workbookViewId="0">
      <selection activeCell="E30" sqref="E30"/>
    </sheetView>
  </sheetViews>
  <sheetFormatPr defaultColWidth="9.140625" defaultRowHeight="16.5"/>
  <cols>
    <col min="1" max="1" width="9.140625" style="24"/>
    <col min="2" max="2" width="56" style="24" customWidth="1"/>
    <col min="3" max="3" width="3.28515625" style="24" customWidth="1"/>
    <col min="4" max="4" width="18.28515625" style="24" customWidth="1"/>
    <col min="5" max="16384" width="9.140625" style="24"/>
  </cols>
  <sheetData>
    <row r="1" spans="1:4" ht="20.25">
      <c r="A1" s="23" t="s">
        <v>444</v>
      </c>
      <c r="D1" s="49"/>
    </row>
    <row r="2" spans="1:4" ht="21" thickBot="1">
      <c r="A2" s="23"/>
      <c r="D2" s="49"/>
    </row>
    <row r="3" spans="1:4" ht="34.5" customHeight="1" thickTop="1" thickBot="1">
      <c r="A3" s="27"/>
      <c r="B3" s="5"/>
      <c r="D3" s="31" t="s">
        <v>541</v>
      </c>
    </row>
    <row r="4" spans="1:4" ht="21" customHeight="1" thickTop="1" thickBot="1">
      <c r="B4" s="298" t="s">
        <v>551</v>
      </c>
      <c r="C4" s="299"/>
      <c r="D4" s="300"/>
    </row>
    <row r="5" spans="1:4" ht="21" customHeight="1">
      <c r="A5" s="50"/>
      <c r="B5" s="33" t="s">
        <v>559</v>
      </c>
      <c r="C5" s="33"/>
      <c r="D5" s="301">
        <v>4.0999999999999996</v>
      </c>
    </row>
    <row r="6" spans="1:4" ht="21" customHeight="1">
      <c r="A6" s="50"/>
      <c r="B6" s="33" t="s">
        <v>562</v>
      </c>
      <c r="C6" s="33"/>
      <c r="D6" s="282">
        <v>0.5</v>
      </c>
    </row>
    <row r="7" spans="1:4" ht="21" customHeight="1">
      <c r="A7" s="50"/>
      <c r="B7" s="33" t="s">
        <v>581</v>
      </c>
      <c r="C7" s="33"/>
      <c r="D7" s="282">
        <v>-1</v>
      </c>
    </row>
    <row r="8" spans="1:4" ht="21" customHeight="1">
      <c r="A8" s="50"/>
      <c r="B8" s="33" t="s">
        <v>582</v>
      </c>
      <c r="C8" s="33"/>
      <c r="D8" s="282">
        <v>-1.5</v>
      </c>
    </row>
    <row r="9" spans="1:4" ht="21" customHeight="1">
      <c r="A9" s="50"/>
      <c r="B9" s="33" t="s">
        <v>583</v>
      </c>
      <c r="C9" s="33"/>
      <c r="D9" s="282">
        <v>-0.4</v>
      </c>
    </row>
    <row r="10" spans="1:4" ht="21" customHeight="1" thickBot="1">
      <c r="A10" s="50"/>
      <c r="B10" s="33" t="s">
        <v>561</v>
      </c>
      <c r="C10" s="631"/>
      <c r="D10" s="633">
        <v>-0.25</v>
      </c>
    </row>
    <row r="11" spans="1:4" s="47" customFormat="1" ht="21" customHeight="1" thickBot="1">
      <c r="B11" s="280" t="s">
        <v>560</v>
      </c>
      <c r="C11" s="25"/>
      <c r="D11" s="634">
        <v>1.45</v>
      </c>
    </row>
    <row r="12" spans="1:4" ht="21.75" customHeight="1">
      <c r="B12" s="33"/>
      <c r="C12" s="33"/>
      <c r="D12" s="33"/>
    </row>
    <row r="13" spans="1:4" ht="18.75">
      <c r="A13" s="27" t="s">
        <v>19</v>
      </c>
      <c r="B13" s="33"/>
      <c r="C13" s="33"/>
      <c r="D13" s="33"/>
    </row>
    <row r="14" spans="1:4" ht="34.5" customHeight="1">
      <c r="A14" s="1013" t="s">
        <v>730</v>
      </c>
      <c r="B14" s="1013"/>
      <c r="C14" s="1013"/>
      <c r="D14" s="1013"/>
    </row>
    <row r="15" spans="1:4" ht="20.25" customHeight="1">
      <c r="A15" s="1013" t="s">
        <v>731</v>
      </c>
      <c r="B15" s="1014"/>
      <c r="C15" s="1014"/>
      <c r="D15" s="1014"/>
    </row>
    <row r="16" spans="1:4" ht="18.75" customHeight="1">
      <c r="A16" s="1014" t="s">
        <v>732</v>
      </c>
      <c r="B16" s="1014"/>
      <c r="C16" s="1014"/>
      <c r="D16" s="1014"/>
    </row>
    <row r="18" spans="1:2">
      <c r="A18" s="215"/>
      <c r="B18" s="51"/>
    </row>
    <row r="19" spans="1:2">
      <c r="B19" s="51"/>
    </row>
  </sheetData>
  <mergeCells count="3">
    <mergeCell ref="A14:D14"/>
    <mergeCell ref="A16:D16"/>
    <mergeCell ref="A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34"/>
  <sheetViews>
    <sheetView zoomScaleNormal="100" workbookViewId="0">
      <selection activeCell="M22" sqref="M22"/>
    </sheetView>
  </sheetViews>
  <sheetFormatPr defaultColWidth="9.140625" defaultRowHeight="16.5"/>
  <cols>
    <col min="1" max="1" width="7.28515625" style="24" customWidth="1"/>
    <col min="2" max="2" width="83.28515625" style="24" customWidth="1"/>
    <col min="3" max="3" width="3.28515625" style="24" customWidth="1"/>
    <col min="4" max="7" width="13.85546875" style="24" customWidth="1"/>
    <col min="8" max="16384" width="9.140625" style="24"/>
  </cols>
  <sheetData>
    <row r="1" spans="1:7" ht="20.25">
      <c r="A1" s="23" t="s">
        <v>588</v>
      </c>
    </row>
    <row r="2" spans="1:7" ht="17.25" thickBot="1">
      <c r="D2" s="5" t="s">
        <v>18</v>
      </c>
    </row>
    <row r="3" spans="1:7" ht="35.1" customHeight="1" thickTop="1" thickBot="1">
      <c r="B3" s="5"/>
      <c r="C3" s="52"/>
      <c r="D3" s="31">
        <v>2020</v>
      </c>
      <c r="E3" s="31">
        <v>2021</v>
      </c>
      <c r="F3" s="31">
        <v>2022</v>
      </c>
      <c r="G3" s="665" t="s">
        <v>603</v>
      </c>
    </row>
    <row r="4" spans="1:7" ht="21" customHeight="1" thickTop="1" thickBot="1">
      <c r="B4" s="635" t="s">
        <v>584</v>
      </c>
      <c r="D4" s="53"/>
      <c r="E4" s="53"/>
      <c r="F4" s="53"/>
    </row>
    <row r="5" spans="1:7" ht="21" customHeight="1">
      <c r="B5" s="303" t="s">
        <v>321</v>
      </c>
      <c r="C5" s="25"/>
      <c r="D5" s="54">
        <v>17.7</v>
      </c>
      <c r="E5" s="54">
        <v>17</v>
      </c>
      <c r="F5" s="54">
        <v>17.3</v>
      </c>
      <c r="G5" s="54">
        <v>17.3</v>
      </c>
    </row>
    <row r="6" spans="1:7" ht="21" customHeight="1">
      <c r="B6" s="304" t="s">
        <v>345</v>
      </c>
      <c r="D6" s="282">
        <v>-0.3</v>
      </c>
      <c r="E6" s="282">
        <f>-0.2</f>
        <v>-0.2</v>
      </c>
      <c r="F6" s="282">
        <v>-0.4</v>
      </c>
      <c r="G6" s="282">
        <v>-0.3</v>
      </c>
    </row>
    <row r="7" spans="1:7" ht="21" customHeight="1" thickBot="1">
      <c r="B7" s="254" t="s">
        <v>322</v>
      </c>
      <c r="D7" s="55">
        <v>1</v>
      </c>
      <c r="E7" s="55">
        <v>1</v>
      </c>
      <c r="F7" s="55">
        <v>0.5</v>
      </c>
      <c r="G7" s="55">
        <v>0.7</v>
      </c>
    </row>
    <row r="8" spans="1:7" ht="21" customHeight="1" thickBot="1">
      <c r="B8" s="637" t="s">
        <v>563</v>
      </c>
      <c r="C8" s="47"/>
      <c r="D8" s="56">
        <v>18.399999999999999</v>
      </c>
      <c r="E8" s="56">
        <f>17.8</f>
        <v>17.8</v>
      </c>
      <c r="F8" s="56">
        <v>17.400000000000002</v>
      </c>
      <c r="G8" s="56">
        <v>17.7</v>
      </c>
    </row>
    <row r="9" spans="1:7" ht="21" customHeight="1">
      <c r="B9" s="636" t="s">
        <v>198</v>
      </c>
      <c r="D9" s="57">
        <v>-5</v>
      </c>
      <c r="E9" s="57">
        <f>-4.6</f>
        <v>-4.5999999999999996</v>
      </c>
      <c r="F9" s="57">
        <v>-4.0999999999999996</v>
      </c>
      <c r="G9" s="57">
        <v>-4.0999999999999996</v>
      </c>
    </row>
    <row r="10" spans="1:7" ht="21" customHeight="1" thickBot="1">
      <c r="B10" s="254" t="s">
        <v>564</v>
      </c>
      <c r="D10" s="597">
        <v>-1.6</v>
      </c>
      <c r="E10" s="597">
        <f>-1.4</f>
        <v>-1.4</v>
      </c>
      <c r="F10" s="597">
        <f>-1.2</f>
        <v>-1.2</v>
      </c>
      <c r="G10" s="597">
        <v>-1.1000000000000001</v>
      </c>
    </row>
    <row r="11" spans="1:7" ht="21" customHeight="1" thickBot="1">
      <c r="B11" s="280" t="s">
        <v>586</v>
      </c>
      <c r="C11" s="47"/>
      <c r="D11" s="56">
        <v>11.799999999999999</v>
      </c>
      <c r="E11" s="56">
        <v>11.8</v>
      </c>
      <c r="F11" s="56">
        <v>12.1</v>
      </c>
      <c r="G11" s="56">
        <v>12.5</v>
      </c>
    </row>
    <row r="13" spans="1:7">
      <c r="A13" s="27" t="s">
        <v>19</v>
      </c>
    </row>
    <row r="14" spans="1:7" s="30" customFormat="1" ht="33.75" customHeight="1">
      <c r="A14" s="1013" t="s">
        <v>785</v>
      </c>
      <c r="B14" s="1013"/>
      <c r="C14" s="1013"/>
      <c r="D14" s="1013"/>
      <c r="E14" s="1013"/>
      <c r="F14" s="1013"/>
      <c r="G14" s="1013"/>
    </row>
    <row r="15" spans="1:7" ht="17.25" thickBot="1">
      <c r="A15" s="30"/>
      <c r="D15" s="5" t="s">
        <v>18</v>
      </c>
    </row>
    <row r="16" spans="1:7" ht="35.1" customHeight="1" thickTop="1" thickBot="1">
      <c r="B16" s="5"/>
      <c r="C16" s="52"/>
      <c r="D16" s="31">
        <v>2020</v>
      </c>
      <c r="E16" s="31">
        <v>2021</v>
      </c>
      <c r="F16" s="31">
        <v>2022</v>
      </c>
      <c r="G16" s="665" t="s">
        <v>603</v>
      </c>
    </row>
    <row r="17" spans="2:7" ht="21" customHeight="1" thickTop="1" thickBot="1">
      <c r="B17" s="298" t="s">
        <v>587</v>
      </c>
      <c r="D17" s="53"/>
      <c r="E17" s="53"/>
      <c r="F17" s="36"/>
    </row>
    <row r="18" spans="2:7" ht="21" customHeight="1">
      <c r="B18" s="303" t="s">
        <v>585</v>
      </c>
      <c r="D18" s="874">
        <v>12.5</v>
      </c>
      <c r="E18" s="874">
        <v>11.8</v>
      </c>
      <c r="F18" s="874">
        <v>11.8</v>
      </c>
      <c r="G18" s="874">
        <v>12.099999999999998</v>
      </c>
    </row>
    <row r="19" spans="2:7" ht="21" customHeight="1">
      <c r="B19" s="304" t="s">
        <v>596</v>
      </c>
      <c r="D19" s="282">
        <v>0.8</v>
      </c>
      <c r="E19" s="282">
        <v>1.2</v>
      </c>
      <c r="F19" s="282">
        <v>1.2</v>
      </c>
      <c r="G19" s="282">
        <v>0.9</v>
      </c>
    </row>
    <row r="20" spans="2:7" ht="21" customHeight="1">
      <c r="B20" s="304" t="s">
        <v>443</v>
      </c>
      <c r="D20" s="282">
        <v>0.3</v>
      </c>
      <c r="E20" s="282">
        <v>0.2</v>
      </c>
      <c r="F20" s="282">
        <v>0.2</v>
      </c>
      <c r="G20" s="302" t="s">
        <v>89</v>
      </c>
    </row>
    <row r="21" spans="2:7" ht="21" customHeight="1">
      <c r="B21" s="304" t="s">
        <v>589</v>
      </c>
      <c r="D21" s="305" t="s">
        <v>89</v>
      </c>
      <c r="E21" s="282">
        <v>0.1</v>
      </c>
      <c r="F21" s="282">
        <v>0.1</v>
      </c>
      <c r="G21" s="302" t="s">
        <v>89</v>
      </c>
    </row>
    <row r="22" spans="2:7" ht="21" customHeight="1">
      <c r="B22" s="304" t="s">
        <v>342</v>
      </c>
      <c r="D22" s="282">
        <v>-0.2</v>
      </c>
      <c r="E22" s="282">
        <f>-0.2</f>
        <v>-0.2</v>
      </c>
      <c r="F22" s="302" t="s">
        <v>89</v>
      </c>
      <c r="G22" s="302" t="s">
        <v>89</v>
      </c>
    </row>
    <row r="23" spans="2:7" ht="21" customHeight="1">
      <c r="B23" s="281" t="s">
        <v>641</v>
      </c>
      <c r="D23" s="282">
        <v>-0.2</v>
      </c>
      <c r="E23" s="282">
        <f>-0.4</f>
        <v>-0.4</v>
      </c>
      <c r="F23" s="282">
        <v>-0.3</v>
      </c>
      <c r="G23" s="282">
        <v>-0.2</v>
      </c>
    </row>
    <row r="24" spans="2:7" ht="21" customHeight="1">
      <c r="B24" s="304" t="s">
        <v>344</v>
      </c>
      <c r="D24" s="282">
        <v>-0.8</v>
      </c>
      <c r="E24" s="282">
        <f>-0.8</f>
        <v>-0.8</v>
      </c>
      <c r="F24" s="282">
        <v>-0.8</v>
      </c>
      <c r="G24" s="282">
        <v>-0.3</v>
      </c>
    </row>
    <row r="25" spans="2:7" ht="21" customHeight="1">
      <c r="B25" s="306" t="s">
        <v>434</v>
      </c>
      <c r="D25" s="305" t="s">
        <v>89</v>
      </c>
      <c r="E25" s="302">
        <f>-0.2</f>
        <v>-0.2</v>
      </c>
      <c r="F25" s="302" t="s">
        <v>89</v>
      </c>
      <c r="G25" s="302" t="s">
        <v>89</v>
      </c>
    </row>
    <row r="26" spans="2:7" ht="21" customHeight="1">
      <c r="B26" s="306" t="s">
        <v>623</v>
      </c>
      <c r="D26" s="305"/>
      <c r="E26" s="302" t="s">
        <v>89</v>
      </c>
      <c r="F26" s="302" t="s">
        <v>89</v>
      </c>
      <c r="G26" s="302">
        <v>0.5</v>
      </c>
    </row>
    <row r="27" spans="2:7" ht="21" customHeight="1">
      <c r="B27" s="306" t="s">
        <v>624</v>
      </c>
      <c r="D27" s="305"/>
      <c r="E27" s="302" t="s">
        <v>89</v>
      </c>
      <c r="F27" s="302" t="s">
        <v>89</v>
      </c>
      <c r="G27" s="302">
        <v>-0.3</v>
      </c>
    </row>
    <row r="28" spans="2:7" ht="21" customHeight="1">
      <c r="B28" s="306" t="s">
        <v>144</v>
      </c>
      <c r="D28" s="282">
        <v>-0.1</v>
      </c>
      <c r="E28" s="282">
        <f>-0.1+0.2</f>
        <v>0.1</v>
      </c>
      <c r="F28" s="282">
        <v>-0.1</v>
      </c>
      <c r="G28" s="282">
        <v>-0.2</v>
      </c>
    </row>
    <row r="29" spans="2:7" ht="21" customHeight="1">
      <c r="B29" s="304" t="s">
        <v>365</v>
      </c>
      <c r="D29" s="282">
        <v>-0.2</v>
      </c>
      <c r="E29" s="282" t="s">
        <v>89</v>
      </c>
      <c r="F29" s="282" t="s">
        <v>89</v>
      </c>
      <c r="G29" s="282" t="s">
        <v>89</v>
      </c>
    </row>
    <row r="30" spans="2:7" ht="21" customHeight="1" thickBot="1">
      <c r="B30" s="281" t="s">
        <v>376</v>
      </c>
      <c r="D30" s="282">
        <v>-0.3</v>
      </c>
      <c r="E30" s="282" t="s">
        <v>89</v>
      </c>
      <c r="F30" s="282" t="s">
        <v>89</v>
      </c>
      <c r="G30" s="282" t="s">
        <v>89</v>
      </c>
    </row>
    <row r="31" spans="2:7" ht="21" customHeight="1" thickBot="1">
      <c r="B31" s="280" t="s">
        <v>586</v>
      </c>
      <c r="C31" s="47"/>
      <c r="D31" s="283">
        <v>11.8</v>
      </c>
      <c r="E31" s="283">
        <v>11.8</v>
      </c>
      <c r="F31" s="283">
        <v>12.099999999999998</v>
      </c>
      <c r="G31" s="283">
        <v>12.5</v>
      </c>
    </row>
    <row r="32" spans="2:7" ht="18.75">
      <c r="B32" s="109"/>
    </row>
    <row r="33" spans="1:7">
      <c r="A33" s="27" t="s">
        <v>19</v>
      </c>
    </row>
    <row r="34" spans="1:7" s="30" customFormat="1" ht="33.75" customHeight="1">
      <c r="A34" s="1013" t="s">
        <v>785</v>
      </c>
      <c r="B34" s="1013"/>
      <c r="C34" s="1013"/>
      <c r="D34" s="1013"/>
      <c r="E34" s="1013"/>
      <c r="F34" s="1013"/>
      <c r="G34" s="1013"/>
    </row>
  </sheetData>
  <mergeCells count="2">
    <mergeCell ref="A14:G14"/>
    <mergeCell ref="A34:G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12"/>
  <sheetViews>
    <sheetView workbookViewId="0">
      <selection activeCell="F47" sqref="F47"/>
    </sheetView>
  </sheetViews>
  <sheetFormatPr defaultColWidth="9.140625" defaultRowHeight="16.5"/>
  <cols>
    <col min="1" max="1" width="40" style="24" bestFit="1" customWidth="1"/>
    <col min="2" max="14" width="13.7109375" style="24" customWidth="1"/>
    <col min="15" max="15" width="14" style="24" customWidth="1"/>
    <col min="16" max="16384" width="9.140625" style="24"/>
  </cols>
  <sheetData>
    <row r="1" spans="1:15" ht="20.25">
      <c r="A1" s="23" t="s">
        <v>54</v>
      </c>
    </row>
    <row r="2" spans="1:15" ht="17.25" thickBot="1">
      <c r="K2" s="77"/>
    </row>
    <row r="3" spans="1:15" s="5" customFormat="1" ht="35.1" customHeight="1" thickTop="1" thickBot="1">
      <c r="B3" s="31">
        <v>2010</v>
      </c>
      <c r="C3" s="31">
        <v>2011</v>
      </c>
      <c r="D3" s="31">
        <v>2012</v>
      </c>
      <c r="E3" s="31">
        <v>2013</v>
      </c>
      <c r="F3" s="31">
        <v>2014</v>
      </c>
      <c r="G3" s="31">
        <v>2015</v>
      </c>
      <c r="H3" s="31">
        <v>2016</v>
      </c>
      <c r="I3" s="31">
        <v>2017</v>
      </c>
      <c r="J3" s="31">
        <v>2018</v>
      </c>
      <c r="K3" s="31">
        <v>2019</v>
      </c>
      <c r="L3" s="31">
        <v>2020</v>
      </c>
      <c r="M3" s="31">
        <v>2021</v>
      </c>
      <c r="N3" s="31">
        <v>2022</v>
      </c>
      <c r="O3" s="665" t="s">
        <v>603</v>
      </c>
    </row>
    <row r="4" spans="1:15" ht="21" customHeight="1" thickTop="1" thickBot="1">
      <c r="A4" s="320" t="s">
        <v>359</v>
      </c>
      <c r="B4" s="78"/>
      <c r="C4" s="78"/>
      <c r="D4" s="78"/>
      <c r="E4" s="78"/>
      <c r="F4" s="78"/>
      <c r="G4" s="78"/>
      <c r="H4" s="78"/>
      <c r="I4" s="78"/>
      <c r="J4" s="78"/>
      <c r="K4" s="78"/>
      <c r="L4" s="78"/>
      <c r="M4" s="78"/>
      <c r="N4" s="78"/>
      <c r="O4" s="78"/>
    </row>
    <row r="5" spans="1:15" ht="21" customHeight="1" thickBot="1">
      <c r="A5" s="309" t="s">
        <v>83</v>
      </c>
      <c r="B5" s="311">
        <v>242</v>
      </c>
      <c r="C5" s="311">
        <v>359</v>
      </c>
      <c r="D5" s="311">
        <v>209</v>
      </c>
      <c r="E5" s="311">
        <v>332</v>
      </c>
      <c r="F5" s="311">
        <v>180</v>
      </c>
      <c r="G5" s="311">
        <v>20</v>
      </c>
      <c r="H5" s="311">
        <v>265</v>
      </c>
      <c r="I5" s="311">
        <v>380</v>
      </c>
      <c r="J5" s="311">
        <v>237</v>
      </c>
      <c r="K5" s="311">
        <v>286</v>
      </c>
      <c r="L5" s="313">
        <v>0.9</v>
      </c>
      <c r="M5" s="313">
        <v>0.8</v>
      </c>
      <c r="N5" s="313">
        <v>0.6</v>
      </c>
      <c r="O5" s="758"/>
    </row>
    <row r="6" spans="1:15" ht="21" customHeight="1" thickBot="1">
      <c r="A6" s="309" t="s">
        <v>404</v>
      </c>
      <c r="B6" s="311">
        <v>242</v>
      </c>
      <c r="C6" s="311">
        <v>601</v>
      </c>
      <c r="D6" s="311">
        <v>810</v>
      </c>
      <c r="E6" s="759">
        <v>1.1000000000000001</v>
      </c>
      <c r="F6" s="759">
        <v>1.3</v>
      </c>
      <c r="G6" s="759">
        <v>1.3</v>
      </c>
      <c r="H6" s="759">
        <v>1.6</v>
      </c>
      <c r="I6" s="759">
        <v>2</v>
      </c>
      <c r="J6" s="759">
        <v>2.2000000000000002</v>
      </c>
      <c r="K6" s="759">
        <v>2.5</v>
      </c>
      <c r="L6" s="312">
        <v>3.4</v>
      </c>
      <c r="M6" s="313">
        <v>4.2</v>
      </c>
      <c r="N6" s="313">
        <v>4.8</v>
      </c>
      <c r="O6" s="758"/>
    </row>
    <row r="7" spans="1:15">
      <c r="B7" s="25"/>
      <c r="C7" s="25"/>
      <c r="D7" s="25"/>
      <c r="E7" s="25"/>
      <c r="F7" s="25"/>
      <c r="G7" s="25"/>
      <c r="H7" s="25"/>
      <c r="I7" s="25"/>
      <c r="J7" s="25"/>
      <c r="K7" s="25"/>
      <c r="L7" s="25"/>
      <c r="M7" s="25"/>
      <c r="N7" s="25"/>
      <c r="O7" s="25"/>
    </row>
    <row r="8" spans="1:15" ht="21" customHeight="1" thickBot="1">
      <c r="A8" s="319" t="s">
        <v>362</v>
      </c>
      <c r="B8" s="25"/>
      <c r="C8" s="25"/>
      <c r="D8" s="25"/>
      <c r="E8" s="25"/>
      <c r="F8" s="25"/>
      <c r="G8" s="25"/>
      <c r="H8" s="25"/>
      <c r="I8" s="25"/>
      <c r="J8" s="25"/>
      <c r="K8" s="25"/>
      <c r="L8" s="25"/>
      <c r="M8" s="25"/>
      <c r="N8" s="25"/>
      <c r="O8" s="25"/>
    </row>
    <row r="9" spans="1:15" ht="21" customHeight="1" thickBot="1">
      <c r="A9" s="309" t="s">
        <v>55</v>
      </c>
      <c r="B9" s="310" t="s">
        <v>58</v>
      </c>
      <c r="C9" s="310" t="s">
        <v>58</v>
      </c>
      <c r="D9" s="310" t="s">
        <v>58</v>
      </c>
      <c r="E9" s="310" t="s">
        <v>58</v>
      </c>
      <c r="F9" s="310" t="s">
        <v>58</v>
      </c>
      <c r="G9" s="310" t="s">
        <v>58</v>
      </c>
      <c r="H9" s="311">
        <v>250</v>
      </c>
      <c r="I9" s="311">
        <v>321</v>
      </c>
      <c r="J9" s="311" t="s">
        <v>416</v>
      </c>
      <c r="K9" s="311">
        <v>460</v>
      </c>
      <c r="L9" s="312">
        <v>1.1000000000000001</v>
      </c>
      <c r="M9" s="313">
        <v>0.7</v>
      </c>
      <c r="N9" s="313">
        <v>1</v>
      </c>
      <c r="O9" s="313">
        <v>0</v>
      </c>
    </row>
    <row r="10" spans="1:15" ht="21" customHeight="1" thickBot="1">
      <c r="A10" s="309" t="s">
        <v>56</v>
      </c>
      <c r="B10" s="310" t="s">
        <v>58</v>
      </c>
      <c r="C10" s="310" t="s">
        <v>58</v>
      </c>
      <c r="D10" s="310" t="s">
        <v>58</v>
      </c>
      <c r="E10" s="310" t="s">
        <v>58</v>
      </c>
      <c r="F10" s="310" t="s">
        <v>58</v>
      </c>
      <c r="G10" s="310" t="s">
        <v>58</v>
      </c>
      <c r="H10" s="311">
        <v>213</v>
      </c>
      <c r="I10" s="311">
        <v>232</v>
      </c>
      <c r="J10" s="311">
        <v>0.7</v>
      </c>
      <c r="K10" s="311">
        <v>190</v>
      </c>
      <c r="L10" s="312">
        <v>0.2</v>
      </c>
      <c r="M10" s="313">
        <v>0.8</v>
      </c>
      <c r="N10" s="617">
        <v>-0.3</v>
      </c>
      <c r="O10" s="313">
        <v>0.4</v>
      </c>
    </row>
    <row r="11" spans="1:15" s="47" customFormat="1" ht="21" customHeight="1" thickBot="1">
      <c r="A11" s="314" t="s">
        <v>57</v>
      </c>
      <c r="B11" s="315">
        <v>0</v>
      </c>
      <c r="C11" s="315">
        <v>0</v>
      </c>
      <c r="D11" s="315">
        <v>0</v>
      </c>
      <c r="E11" s="315">
        <v>0</v>
      </c>
      <c r="F11" s="315">
        <v>0</v>
      </c>
      <c r="G11" s="315">
        <v>0</v>
      </c>
      <c r="H11" s="316">
        <v>463</v>
      </c>
      <c r="I11" s="316">
        <v>553</v>
      </c>
      <c r="J11" s="316" t="s">
        <v>417</v>
      </c>
      <c r="K11" s="316">
        <v>650</v>
      </c>
      <c r="L11" s="317">
        <v>1.3</v>
      </c>
      <c r="M11" s="318">
        <v>1.5</v>
      </c>
      <c r="N11" s="318">
        <v>0.7</v>
      </c>
      <c r="O11" s="318">
        <v>0.4</v>
      </c>
    </row>
    <row r="12" spans="1:15">
      <c r="A12" s="756"/>
      <c r="B12" s="756"/>
      <c r="C12" s="756"/>
      <c r="D12" s="756"/>
      <c r="E12" s="756"/>
      <c r="F12" s="756"/>
      <c r="G12" s="756"/>
      <c r="H12" s="756"/>
      <c r="I12" s="756"/>
      <c r="J12" s="756"/>
      <c r="K12" s="756"/>
      <c r="L12" s="757"/>
      <c r="M12" s="757"/>
      <c r="N12" s="757"/>
      <c r="O12" s="75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96"/>
  <sheetViews>
    <sheetView zoomScaleNormal="100" workbookViewId="0">
      <selection activeCell="K6" sqref="K6:K8"/>
    </sheetView>
  </sheetViews>
  <sheetFormatPr defaultColWidth="9.140625" defaultRowHeight="16.5"/>
  <cols>
    <col min="1" max="1" width="63.42578125" style="2" bestFit="1" customWidth="1"/>
    <col min="2" max="10" width="14.28515625" style="2" customWidth="1"/>
    <col min="11" max="11" width="14.85546875" style="79" customWidth="1"/>
    <col min="12" max="16384" width="9.140625" style="79"/>
  </cols>
  <sheetData>
    <row r="1" spans="1:11" ht="20.25">
      <c r="A1" s="1" t="s">
        <v>64</v>
      </c>
    </row>
    <row r="2" spans="1:11" ht="17.25" thickBot="1">
      <c r="G2" s="69" t="s">
        <v>18</v>
      </c>
      <c r="H2" s="69"/>
      <c r="I2" s="69"/>
      <c r="J2" s="69" t="s">
        <v>16</v>
      </c>
      <c r="K2" s="80"/>
    </row>
    <row r="3" spans="1:11" s="81" customFormat="1" ht="40.5" customHeight="1" thickTop="1" thickBot="1">
      <c r="A3" s="5"/>
      <c r="B3" s="70">
        <v>2016</v>
      </c>
      <c r="C3" s="85" t="s">
        <v>712</v>
      </c>
      <c r="D3" s="70">
        <v>2017</v>
      </c>
      <c r="E3" s="70">
        <v>2018</v>
      </c>
      <c r="F3" s="70">
        <v>2019</v>
      </c>
      <c r="G3" s="70" t="s">
        <v>713</v>
      </c>
      <c r="H3" s="70">
        <v>2020</v>
      </c>
      <c r="I3" s="70">
        <v>2021</v>
      </c>
      <c r="J3" s="70">
        <v>2022</v>
      </c>
      <c r="K3" s="666" t="s">
        <v>603</v>
      </c>
    </row>
    <row r="4" spans="1:11" ht="21" customHeight="1" thickTop="1" thickBot="1">
      <c r="A4" s="321" t="s">
        <v>65</v>
      </c>
      <c r="B4" s="6"/>
      <c r="C4" s="6"/>
      <c r="D4" s="6"/>
      <c r="E4" s="6"/>
      <c r="F4" s="6"/>
      <c r="G4" s="6"/>
      <c r="H4" s="8"/>
      <c r="I4" s="82"/>
      <c r="J4" s="82"/>
      <c r="K4" s="82"/>
    </row>
    <row r="5" spans="1:11" ht="21" customHeight="1" thickBot="1">
      <c r="A5" s="322" t="s">
        <v>59</v>
      </c>
      <c r="B5" s="323">
        <v>5.8</v>
      </c>
      <c r="C5" s="324">
        <v>5</v>
      </c>
      <c r="D5" s="324">
        <v>5</v>
      </c>
      <c r="E5" s="323">
        <v>8.3000000000000007</v>
      </c>
      <c r="F5" s="323">
        <v>8.3000000000000007</v>
      </c>
      <c r="G5" s="325">
        <v>10.9</v>
      </c>
      <c r="H5" s="325">
        <v>11.7</v>
      </c>
      <c r="I5" s="326">
        <v>9.9</v>
      </c>
      <c r="J5" s="337">
        <v>7.1</v>
      </c>
      <c r="K5" s="696">
        <v>6.1</v>
      </c>
    </row>
    <row r="6" spans="1:11" ht="21" customHeight="1" thickBot="1">
      <c r="A6" s="322" t="s">
        <v>60</v>
      </c>
      <c r="B6" s="327" t="s">
        <v>89</v>
      </c>
      <c r="C6" s="327" t="s">
        <v>89</v>
      </c>
      <c r="D6" s="327" t="s">
        <v>89</v>
      </c>
      <c r="E6" s="327" t="s">
        <v>89</v>
      </c>
      <c r="F6" s="323">
        <v>0.5</v>
      </c>
      <c r="G6" s="325">
        <v>1.1000000000000001</v>
      </c>
      <c r="H6" s="325">
        <v>1.1000000000000001</v>
      </c>
      <c r="I6" s="326">
        <v>1.1000000000000001</v>
      </c>
      <c r="J6" s="337">
        <v>1</v>
      </c>
      <c r="K6" s="696">
        <v>1.1000000000000001</v>
      </c>
    </row>
    <row r="7" spans="1:11" ht="21" customHeight="1" thickBot="1">
      <c r="A7" s="322" t="s">
        <v>61</v>
      </c>
      <c r="B7" s="323">
        <v>0.6</v>
      </c>
      <c r="C7" s="323">
        <v>0.6</v>
      </c>
      <c r="D7" s="324">
        <v>1</v>
      </c>
      <c r="E7" s="323">
        <v>1.5</v>
      </c>
      <c r="F7" s="323">
        <v>1.5</v>
      </c>
      <c r="G7" s="325">
        <v>2.9</v>
      </c>
      <c r="H7" s="325">
        <v>3.2</v>
      </c>
      <c r="I7" s="326">
        <v>2.9</v>
      </c>
      <c r="J7" s="337">
        <v>2.6</v>
      </c>
      <c r="K7" s="696">
        <v>2.6</v>
      </c>
    </row>
    <row r="8" spans="1:11" ht="21" customHeight="1" thickBot="1">
      <c r="A8" s="322" t="s">
        <v>67</v>
      </c>
      <c r="B8" s="323">
        <v>0.4</v>
      </c>
      <c r="C8" s="323">
        <v>0.4</v>
      </c>
      <c r="D8" s="324">
        <v>0.6</v>
      </c>
      <c r="E8" s="323">
        <v>0.5</v>
      </c>
      <c r="F8" s="323">
        <v>0.5</v>
      </c>
      <c r="G8" s="325">
        <v>0.7</v>
      </c>
      <c r="H8" s="325">
        <v>0.8</v>
      </c>
      <c r="I8" s="326">
        <v>0.89999999999999991</v>
      </c>
      <c r="J8" s="337">
        <v>0.4</v>
      </c>
      <c r="K8" s="696">
        <v>0.5</v>
      </c>
    </row>
    <row r="9" spans="1:11" s="83" customFormat="1" ht="21" customHeight="1" thickBot="1">
      <c r="A9" s="328" t="s">
        <v>62</v>
      </c>
      <c r="B9" s="329">
        <v>6.8</v>
      </c>
      <c r="C9" s="330">
        <v>6</v>
      </c>
      <c r="D9" s="330">
        <v>6.6</v>
      </c>
      <c r="E9" s="329">
        <v>10.3</v>
      </c>
      <c r="F9" s="329">
        <v>10.8</v>
      </c>
      <c r="G9" s="331">
        <v>15.6</v>
      </c>
      <c r="H9" s="331">
        <v>16.8</v>
      </c>
      <c r="I9" s="332">
        <v>14.8</v>
      </c>
      <c r="J9" s="332">
        <v>11.1</v>
      </c>
      <c r="K9" s="344">
        <v>10.299999999999999</v>
      </c>
    </row>
    <row r="10" spans="1:11" ht="21" customHeight="1" thickBot="1">
      <c r="A10" s="322" t="s">
        <v>56</v>
      </c>
      <c r="B10" s="323">
        <v>4.9000000000000004</v>
      </c>
      <c r="C10" s="323">
        <v>4.9000000000000004</v>
      </c>
      <c r="D10" s="324">
        <v>4.8</v>
      </c>
      <c r="E10" s="323">
        <v>7.1</v>
      </c>
      <c r="F10" s="323">
        <v>7.7</v>
      </c>
      <c r="G10" s="325">
        <v>11.2</v>
      </c>
      <c r="H10" s="325">
        <v>11.5</v>
      </c>
      <c r="I10" s="326">
        <v>9.5</v>
      </c>
      <c r="J10" s="337">
        <v>6.7</v>
      </c>
      <c r="K10" s="696">
        <v>6.4</v>
      </c>
    </row>
    <row r="11" spans="1:11" s="83" customFormat="1" ht="21" customHeight="1" thickBot="1">
      <c r="A11" s="328" t="s">
        <v>71</v>
      </c>
      <c r="B11" s="329">
        <v>1.8999999999999995</v>
      </c>
      <c r="C11" s="329">
        <v>1.0999999999999996</v>
      </c>
      <c r="D11" s="330">
        <v>1.7999999999999998</v>
      </c>
      <c r="E11" s="329">
        <v>3.2000000000000011</v>
      </c>
      <c r="F11" s="329">
        <v>3.1000000000000005</v>
      </c>
      <c r="G11" s="331">
        <v>4.4000000000000004</v>
      </c>
      <c r="H11" s="331">
        <v>5.3</v>
      </c>
      <c r="I11" s="332">
        <v>5.3000000000000007</v>
      </c>
      <c r="J11" s="332">
        <v>4.3999999999999995</v>
      </c>
      <c r="K11" s="344">
        <v>3.8999999999999986</v>
      </c>
    </row>
    <row r="12" spans="1:11" s="83" customFormat="1" ht="21" customHeight="1" thickBot="1">
      <c r="A12" s="328"/>
      <c r="B12" s="329"/>
      <c r="C12" s="329"/>
      <c r="D12" s="329"/>
      <c r="E12" s="329"/>
      <c r="F12" s="329"/>
      <c r="G12" s="331"/>
      <c r="H12" s="331"/>
      <c r="I12" s="333"/>
      <c r="J12" s="333"/>
      <c r="K12" s="344"/>
    </row>
    <row r="13" spans="1:11" s="83" customFormat="1" ht="21" customHeight="1" thickBot="1">
      <c r="A13" s="328" t="s">
        <v>63</v>
      </c>
      <c r="B13" s="334">
        <v>1.4</v>
      </c>
      <c r="C13" s="334">
        <v>1.22</v>
      </c>
      <c r="D13" s="334">
        <v>1.39</v>
      </c>
      <c r="E13" s="334">
        <v>1.46</v>
      </c>
      <c r="F13" s="334">
        <v>1.41</v>
      </c>
      <c r="G13" s="335">
        <v>1.4</v>
      </c>
      <c r="H13" s="335">
        <v>1.47</v>
      </c>
      <c r="I13" s="336">
        <v>1.56</v>
      </c>
      <c r="J13" s="336">
        <v>1.66</v>
      </c>
      <c r="K13" s="697">
        <v>1.6</v>
      </c>
    </row>
    <row r="14" spans="1:11" ht="21" customHeight="1">
      <c r="G14" s="73"/>
      <c r="H14" s="73"/>
      <c r="I14" s="73"/>
      <c r="J14" s="73"/>
      <c r="K14" s="693"/>
    </row>
    <row r="15" spans="1:11" ht="21" customHeight="1" thickBot="1">
      <c r="A15" s="321" t="s">
        <v>66</v>
      </c>
      <c r="G15" s="73"/>
      <c r="H15" s="73"/>
      <c r="I15" s="73"/>
      <c r="J15" s="73"/>
      <c r="K15" s="693"/>
    </row>
    <row r="16" spans="1:11" ht="21" customHeight="1" thickBot="1">
      <c r="A16" s="322" t="s">
        <v>59</v>
      </c>
      <c r="B16" s="324">
        <v>3.8</v>
      </c>
      <c r="C16" s="324">
        <v>3</v>
      </c>
      <c r="D16" s="324">
        <v>3</v>
      </c>
      <c r="E16" s="324">
        <v>6</v>
      </c>
      <c r="F16" s="323">
        <v>5.8</v>
      </c>
      <c r="G16" s="325">
        <v>8.3000000000000007</v>
      </c>
      <c r="H16" s="325">
        <v>8.5</v>
      </c>
      <c r="I16" s="337">
        <v>7</v>
      </c>
      <c r="J16" s="337">
        <v>5.3</v>
      </c>
      <c r="K16" s="696">
        <v>4.5</v>
      </c>
    </row>
    <row r="17" spans="1:15" ht="21" customHeight="1" thickBot="1">
      <c r="A17" s="322" t="s">
        <v>60</v>
      </c>
      <c r="B17" s="327" t="s">
        <v>89</v>
      </c>
      <c r="C17" s="327" t="s">
        <v>89</v>
      </c>
      <c r="D17" s="327" t="s">
        <v>89</v>
      </c>
      <c r="E17" s="327" t="s">
        <v>89</v>
      </c>
      <c r="F17" s="323">
        <v>0.5</v>
      </c>
      <c r="G17" s="325">
        <v>1.1000000000000001</v>
      </c>
      <c r="H17" s="325">
        <v>1.1000000000000001</v>
      </c>
      <c r="I17" s="326">
        <v>1.1000000000000001</v>
      </c>
      <c r="J17" s="337">
        <v>1</v>
      </c>
      <c r="K17" s="696">
        <v>1.1000000000000001</v>
      </c>
    </row>
    <row r="18" spans="1:15" ht="21" customHeight="1" thickBot="1">
      <c r="A18" s="322" t="s">
        <v>61</v>
      </c>
      <c r="B18" s="324">
        <v>0.6</v>
      </c>
      <c r="C18" s="324">
        <v>0.6</v>
      </c>
      <c r="D18" s="324">
        <v>1</v>
      </c>
      <c r="E18" s="323">
        <v>1.5</v>
      </c>
      <c r="F18" s="323">
        <v>1.5</v>
      </c>
      <c r="G18" s="325">
        <v>2.9</v>
      </c>
      <c r="H18" s="325">
        <v>3.2</v>
      </c>
      <c r="I18" s="326">
        <v>2.9</v>
      </c>
      <c r="J18" s="337">
        <v>2.6</v>
      </c>
      <c r="K18" s="696">
        <v>2.6</v>
      </c>
    </row>
    <row r="19" spans="1:15" ht="21" customHeight="1" thickBot="1">
      <c r="A19" s="322" t="s">
        <v>67</v>
      </c>
      <c r="B19" s="324">
        <v>0.4</v>
      </c>
      <c r="C19" s="324">
        <v>0.4</v>
      </c>
      <c r="D19" s="324">
        <v>0.6</v>
      </c>
      <c r="E19" s="323">
        <v>0.5</v>
      </c>
      <c r="F19" s="323">
        <v>0.5</v>
      </c>
      <c r="G19" s="325">
        <v>0.7</v>
      </c>
      <c r="H19" s="325">
        <v>0.8</v>
      </c>
      <c r="I19" s="326">
        <v>0.89999999999999991</v>
      </c>
      <c r="J19" s="337">
        <v>0.4</v>
      </c>
      <c r="K19" s="696">
        <v>0.5</v>
      </c>
    </row>
    <row r="20" spans="1:15" ht="21" customHeight="1" thickBot="1">
      <c r="A20" s="328" t="s">
        <v>62</v>
      </c>
      <c r="B20" s="329">
        <v>4.8</v>
      </c>
      <c r="C20" s="330">
        <v>4</v>
      </c>
      <c r="D20" s="329">
        <v>4.5999999999999996</v>
      </c>
      <c r="E20" s="330">
        <v>8</v>
      </c>
      <c r="F20" s="329">
        <v>8.3000000000000007</v>
      </c>
      <c r="G20" s="338">
        <v>13</v>
      </c>
      <c r="H20" s="331">
        <v>13.6</v>
      </c>
      <c r="I20" s="332">
        <v>11.9</v>
      </c>
      <c r="J20" s="332">
        <v>9.3000000000000007</v>
      </c>
      <c r="K20" s="344">
        <v>8.6999999999999993</v>
      </c>
    </row>
    <row r="21" spans="1:15" ht="21" customHeight="1" thickBot="1">
      <c r="A21" s="322" t="s">
        <v>56</v>
      </c>
      <c r="B21" s="323">
        <v>2.9</v>
      </c>
      <c r="C21" s="323">
        <v>2.9</v>
      </c>
      <c r="D21" s="323">
        <v>2.8</v>
      </c>
      <c r="E21" s="323">
        <v>4.8</v>
      </c>
      <c r="F21" s="323">
        <v>5.2</v>
      </c>
      <c r="G21" s="325">
        <v>8.6</v>
      </c>
      <c r="H21" s="325">
        <v>8.3000000000000007</v>
      </c>
      <c r="I21" s="326">
        <v>6.6</v>
      </c>
      <c r="J21" s="326">
        <v>4.9000000000000004</v>
      </c>
      <c r="K21" s="696">
        <v>4.8</v>
      </c>
    </row>
    <row r="22" spans="1:15" ht="21" customHeight="1" thickBot="1">
      <c r="A22" s="328" t="s">
        <v>72</v>
      </c>
      <c r="B22" s="329">
        <v>1.9</v>
      </c>
      <c r="C22" s="329">
        <v>1.1000000000000001</v>
      </c>
      <c r="D22" s="329">
        <v>1.7999999999999998</v>
      </c>
      <c r="E22" s="329">
        <v>3.2</v>
      </c>
      <c r="F22" s="329">
        <v>3.1000000000000005</v>
      </c>
      <c r="G22" s="331">
        <v>4.4000000000000004</v>
      </c>
      <c r="H22" s="338">
        <v>5.3</v>
      </c>
      <c r="I22" s="332">
        <v>5.3000000000000007</v>
      </c>
      <c r="J22" s="332">
        <v>4.4000000000000004</v>
      </c>
      <c r="K22" s="344">
        <v>3.8999999999999995</v>
      </c>
    </row>
    <row r="23" spans="1:15" ht="21" customHeight="1" thickBot="1">
      <c r="A23" s="322"/>
      <c r="B23" s="323"/>
      <c r="C23" s="323"/>
      <c r="D23" s="323"/>
      <c r="E23" s="323"/>
      <c r="F23" s="323"/>
      <c r="G23" s="325"/>
      <c r="H23" s="325"/>
      <c r="I23" s="326"/>
      <c r="J23" s="326"/>
      <c r="K23" s="696"/>
    </row>
    <row r="24" spans="1:15" s="83" customFormat="1" ht="21" customHeight="1" thickBot="1">
      <c r="A24" s="328" t="s">
        <v>188</v>
      </c>
      <c r="B24" s="334">
        <v>1.7</v>
      </c>
      <c r="C24" s="334">
        <v>1.38</v>
      </c>
      <c r="D24" s="334">
        <v>1.64</v>
      </c>
      <c r="E24" s="334">
        <v>1.67</v>
      </c>
      <c r="F24" s="334">
        <v>1.61</v>
      </c>
      <c r="G24" s="335">
        <v>1.52</v>
      </c>
      <c r="H24" s="335">
        <v>1.64</v>
      </c>
      <c r="I24" s="336">
        <v>1.8</v>
      </c>
      <c r="J24" s="336">
        <v>1.89</v>
      </c>
      <c r="K24" s="349">
        <v>1.8</v>
      </c>
    </row>
    <row r="25" spans="1:15" ht="21" customHeight="1">
      <c r="G25" s="73"/>
      <c r="H25" s="73"/>
      <c r="I25" s="73"/>
      <c r="J25" s="73"/>
      <c r="K25" s="693"/>
    </row>
    <row r="26" spans="1:15" ht="21" customHeight="1" thickBot="1">
      <c r="A26" s="255" t="s">
        <v>68</v>
      </c>
      <c r="G26" s="73"/>
      <c r="H26" s="73"/>
      <c r="I26" s="73"/>
      <c r="J26" s="73"/>
      <c r="K26" s="693"/>
    </row>
    <row r="27" spans="1:15" s="83" customFormat="1" ht="21" customHeight="1" thickBot="1">
      <c r="A27" s="328" t="s">
        <v>69</v>
      </c>
      <c r="B27" s="329">
        <v>6.8</v>
      </c>
      <c r="C27" s="330">
        <v>6</v>
      </c>
      <c r="D27" s="329">
        <v>6.6</v>
      </c>
      <c r="E27" s="329">
        <v>10.3</v>
      </c>
      <c r="F27" s="329">
        <v>10.8</v>
      </c>
      <c r="G27" s="331">
        <v>15.6</v>
      </c>
      <c r="H27" s="331">
        <v>16.8</v>
      </c>
      <c r="I27" s="332">
        <v>14.8</v>
      </c>
      <c r="J27" s="332">
        <v>11.099999999999998</v>
      </c>
      <c r="K27" s="344">
        <v>10.299999999999999</v>
      </c>
    </row>
    <row r="28" spans="1:15" ht="21" customHeight="1" thickBot="1">
      <c r="A28" s="322" t="s">
        <v>73</v>
      </c>
      <c r="B28" s="327">
        <v>-1.6</v>
      </c>
      <c r="C28" s="327">
        <v>-1.6</v>
      </c>
      <c r="D28" s="327">
        <v>-1.6</v>
      </c>
      <c r="E28" s="327">
        <v>-1.9</v>
      </c>
      <c r="F28" s="327">
        <v>-2</v>
      </c>
      <c r="G28" s="339">
        <v>-2.1</v>
      </c>
      <c r="H28" s="339">
        <v>-2.9</v>
      </c>
      <c r="I28" s="340">
        <v>-3</v>
      </c>
      <c r="J28" s="340">
        <v>-2</v>
      </c>
      <c r="K28" s="340">
        <v>-1.7</v>
      </c>
    </row>
    <row r="29" spans="1:15" ht="21" customHeight="1" thickBot="1">
      <c r="A29" s="322" t="s">
        <v>74</v>
      </c>
      <c r="B29" s="327">
        <v>-0.4</v>
      </c>
      <c r="C29" s="327">
        <v>-0.4</v>
      </c>
      <c r="D29" s="327">
        <v>-0.4</v>
      </c>
      <c r="E29" s="327">
        <v>-0.4</v>
      </c>
      <c r="F29" s="327">
        <v>-0.5</v>
      </c>
      <c r="G29" s="339">
        <v>-0.5</v>
      </c>
      <c r="H29" s="339">
        <v>-0.3</v>
      </c>
      <c r="I29" s="340">
        <v>0.1</v>
      </c>
      <c r="J29" s="569">
        <v>0.2</v>
      </c>
      <c r="K29" s="696">
        <v>0.1</v>
      </c>
    </row>
    <row r="30" spans="1:15" s="83" customFormat="1" ht="21" customHeight="1" thickBot="1">
      <c r="A30" s="328" t="s">
        <v>70</v>
      </c>
      <c r="B30" s="329">
        <v>4.7999999999999989</v>
      </c>
      <c r="C30" s="330">
        <v>4</v>
      </c>
      <c r="D30" s="329">
        <v>4.5999999999999996</v>
      </c>
      <c r="E30" s="330">
        <v>8</v>
      </c>
      <c r="F30" s="329">
        <v>8.3000000000000007</v>
      </c>
      <c r="G30" s="338">
        <v>13</v>
      </c>
      <c r="H30" s="338">
        <v>13.6</v>
      </c>
      <c r="I30" s="332">
        <v>11.9</v>
      </c>
      <c r="J30" s="332">
        <v>9.2999999999999972</v>
      </c>
      <c r="K30" s="344">
        <v>8.6999999999999993</v>
      </c>
    </row>
    <row r="31" spans="1:15" ht="21" customHeight="1">
      <c r="B31" s="341"/>
      <c r="C31" s="341"/>
      <c r="D31" s="341"/>
      <c r="E31" s="341"/>
      <c r="F31" s="341"/>
      <c r="G31" s="342"/>
      <c r="H31" s="342"/>
      <c r="I31" s="342"/>
      <c r="J31" s="342"/>
      <c r="K31" s="701"/>
    </row>
    <row r="32" spans="1:15">
      <c r="A32" s="27" t="s">
        <v>19</v>
      </c>
      <c r="G32" s="73"/>
      <c r="K32" s="694"/>
      <c r="O32" s="798"/>
    </row>
    <row r="33" spans="1:11">
      <c r="A33" s="1012" t="s">
        <v>782</v>
      </c>
      <c r="B33" s="1012"/>
      <c r="C33" s="1012"/>
      <c r="D33" s="1012"/>
      <c r="E33" s="1012"/>
      <c r="F33" s="1012"/>
      <c r="G33" s="1012"/>
      <c r="H33" s="1012"/>
      <c r="I33" s="1012"/>
      <c r="J33" s="1012"/>
      <c r="K33" s="1012"/>
    </row>
    <row r="34" spans="1:11" ht="28.5" customHeight="1">
      <c r="A34" s="1012" t="s">
        <v>783</v>
      </c>
      <c r="B34" s="1012"/>
      <c r="C34" s="1012"/>
      <c r="D34" s="1012"/>
      <c r="E34" s="1012"/>
      <c r="F34" s="1012"/>
      <c r="G34" s="1012"/>
      <c r="H34" s="1012"/>
      <c r="I34" s="1012"/>
      <c r="J34" s="1012"/>
      <c r="K34" s="1012"/>
    </row>
    <row r="35" spans="1:11">
      <c r="A35" s="73"/>
      <c r="G35" s="73"/>
      <c r="K35" s="694"/>
    </row>
    <row r="36" spans="1:11" ht="21" customHeight="1" thickBot="1">
      <c r="A36" s="255" t="s">
        <v>79</v>
      </c>
      <c r="G36" s="73"/>
      <c r="K36" s="695"/>
    </row>
    <row r="37" spans="1:11" s="83" customFormat="1" ht="21" customHeight="1" thickBot="1">
      <c r="A37" s="328" t="s">
        <v>80</v>
      </c>
      <c r="B37" s="329">
        <v>1.3</v>
      </c>
      <c r="C37" s="329">
        <v>1.3</v>
      </c>
      <c r="D37" s="329">
        <v>1.1000000000000001</v>
      </c>
      <c r="E37" s="329">
        <v>1.8</v>
      </c>
      <c r="F37" s="329">
        <v>3.2</v>
      </c>
      <c r="G37" s="343"/>
      <c r="H37" s="333">
        <v>4.4000000000000004</v>
      </c>
      <c r="I37" s="344">
        <v>5.3</v>
      </c>
      <c r="J37" s="344">
        <v>5.3</v>
      </c>
      <c r="K37" s="344">
        <v>4.4000000000000004</v>
      </c>
    </row>
    <row r="38" spans="1:11" ht="21" customHeight="1" thickBot="1">
      <c r="A38" s="322" t="s">
        <v>506</v>
      </c>
      <c r="B38" s="343"/>
      <c r="C38" s="327">
        <v>-0.8</v>
      </c>
      <c r="D38" s="343"/>
      <c r="E38" s="343"/>
      <c r="F38" s="343"/>
      <c r="G38" s="343"/>
      <c r="H38" s="345"/>
      <c r="I38" s="345"/>
      <c r="J38" s="345"/>
      <c r="K38" s="699"/>
    </row>
    <row r="39" spans="1:11" ht="21" customHeight="1" thickBot="1">
      <c r="A39" s="322" t="s">
        <v>714</v>
      </c>
      <c r="B39" s="343"/>
      <c r="C39" s="343"/>
      <c r="D39" s="343"/>
      <c r="E39" s="327">
        <v>0.7</v>
      </c>
      <c r="F39" s="343"/>
      <c r="G39" s="343"/>
      <c r="H39" s="345"/>
      <c r="I39" s="345"/>
      <c r="J39" s="345"/>
      <c r="K39" s="699"/>
    </row>
    <row r="40" spans="1:11" s="83" customFormat="1" ht="21" customHeight="1" thickBot="1">
      <c r="A40" s="328" t="s">
        <v>75</v>
      </c>
      <c r="B40" s="329">
        <v>1.3</v>
      </c>
      <c r="C40" s="329">
        <v>0.5</v>
      </c>
      <c r="D40" s="329">
        <v>1.1000000000000001</v>
      </c>
      <c r="E40" s="329">
        <v>2.5</v>
      </c>
      <c r="F40" s="329">
        <v>3.2</v>
      </c>
      <c r="G40" s="343"/>
      <c r="H40" s="333">
        <v>4.4000000000000004</v>
      </c>
      <c r="I40" s="344">
        <v>5.3</v>
      </c>
      <c r="J40" s="344">
        <v>5.3</v>
      </c>
      <c r="K40" s="344">
        <v>4.4000000000000004</v>
      </c>
    </row>
    <row r="41" spans="1:11" ht="21" customHeight="1" thickBot="1">
      <c r="A41" s="322" t="s">
        <v>76</v>
      </c>
      <c r="B41" s="327">
        <v>0.2</v>
      </c>
      <c r="C41" s="327">
        <v>0.2</v>
      </c>
      <c r="D41" s="327">
        <v>0.2</v>
      </c>
      <c r="E41" s="327">
        <v>0.3</v>
      </c>
      <c r="F41" s="327">
        <v>0.4</v>
      </c>
      <c r="G41" s="343"/>
      <c r="H41" s="340">
        <v>0.6</v>
      </c>
      <c r="I41" s="340">
        <v>0.6</v>
      </c>
      <c r="J41" s="340">
        <v>0.7</v>
      </c>
      <c r="K41" s="569">
        <v>0.30000000000000004</v>
      </c>
    </row>
    <row r="42" spans="1:11" ht="21" customHeight="1" thickBot="1">
      <c r="A42" s="322" t="s">
        <v>41</v>
      </c>
      <c r="B42" s="327">
        <v>0.5</v>
      </c>
      <c r="C42" s="327">
        <v>0.5</v>
      </c>
      <c r="D42" s="327">
        <v>0.4</v>
      </c>
      <c r="E42" s="327">
        <v>0.6</v>
      </c>
      <c r="F42" s="327">
        <v>0.6</v>
      </c>
      <c r="G42" s="343"/>
      <c r="H42" s="340">
        <v>1.3</v>
      </c>
      <c r="I42" s="340">
        <v>1.5</v>
      </c>
      <c r="J42" s="340">
        <v>0.7</v>
      </c>
      <c r="K42" s="569">
        <v>0.4</v>
      </c>
    </row>
    <row r="43" spans="1:11" ht="21" customHeight="1" thickBot="1">
      <c r="A43" s="322" t="s">
        <v>81</v>
      </c>
      <c r="B43" s="327">
        <v>0.3</v>
      </c>
      <c r="C43" s="327">
        <v>0.3</v>
      </c>
      <c r="D43" s="327" t="s">
        <v>89</v>
      </c>
      <c r="E43" s="327" t="s">
        <v>89</v>
      </c>
      <c r="F43" s="327" t="s">
        <v>89</v>
      </c>
      <c r="G43" s="343"/>
      <c r="H43" s="340" t="s">
        <v>89</v>
      </c>
      <c r="I43" s="346">
        <v>0</v>
      </c>
      <c r="J43" s="346" t="s">
        <v>89</v>
      </c>
      <c r="K43" s="569">
        <v>-0.1</v>
      </c>
    </row>
    <row r="44" spans="1:11" ht="21" customHeight="1" thickBot="1">
      <c r="A44" s="322" t="s">
        <v>77</v>
      </c>
      <c r="B44" s="327" t="s">
        <v>89</v>
      </c>
      <c r="C44" s="327" t="s">
        <v>89</v>
      </c>
      <c r="D44" s="327" t="s">
        <v>89</v>
      </c>
      <c r="E44" s="327">
        <v>0.5</v>
      </c>
      <c r="F44" s="327" t="s">
        <v>89</v>
      </c>
      <c r="G44" s="343"/>
      <c r="H44" s="340" t="s">
        <v>89</v>
      </c>
      <c r="I44" s="346">
        <v>0</v>
      </c>
      <c r="J44" s="350" t="s">
        <v>89</v>
      </c>
      <c r="K44" s="569">
        <v>0</v>
      </c>
    </row>
    <row r="45" spans="1:11" ht="21" customHeight="1" thickBot="1">
      <c r="A45" s="322" t="s">
        <v>316</v>
      </c>
      <c r="B45" s="327" t="s">
        <v>89</v>
      </c>
      <c r="C45" s="327" t="s">
        <v>89</v>
      </c>
      <c r="D45" s="327" t="s">
        <v>89</v>
      </c>
      <c r="E45" s="327" t="s">
        <v>89</v>
      </c>
      <c r="F45" s="327" t="s">
        <v>89</v>
      </c>
      <c r="G45" s="343"/>
      <c r="H45" s="340" t="s">
        <v>89</v>
      </c>
      <c r="I45" s="346">
        <v>0</v>
      </c>
      <c r="J45" s="350" t="s">
        <v>89</v>
      </c>
      <c r="K45" s="569">
        <v>0</v>
      </c>
    </row>
    <row r="46" spans="1:11" ht="21" customHeight="1" thickBot="1">
      <c r="A46" s="322" t="s">
        <v>591</v>
      </c>
      <c r="B46" s="327" t="s">
        <v>89</v>
      </c>
      <c r="C46" s="327" t="s">
        <v>89</v>
      </c>
      <c r="D46" s="327" t="s">
        <v>89</v>
      </c>
      <c r="E46" s="327">
        <v>-0.2</v>
      </c>
      <c r="F46" s="327">
        <v>-0.2</v>
      </c>
      <c r="G46" s="343"/>
      <c r="H46" s="340">
        <v>-0.2</v>
      </c>
      <c r="I46" s="340">
        <v>-0.4</v>
      </c>
      <c r="J46" s="340">
        <v>-0.30000000000000004</v>
      </c>
      <c r="K46" s="569">
        <v>-0.19999999999999998</v>
      </c>
    </row>
    <row r="47" spans="1:11" ht="21" customHeight="1" thickBot="1">
      <c r="A47" s="322" t="s">
        <v>78</v>
      </c>
      <c r="B47" s="327" t="s">
        <v>89</v>
      </c>
      <c r="C47" s="327" t="s">
        <v>89</v>
      </c>
      <c r="D47" s="327">
        <v>0.5</v>
      </c>
      <c r="E47" s="327">
        <v>0.3</v>
      </c>
      <c r="F47" s="327" t="s">
        <v>89</v>
      </c>
      <c r="G47" s="343"/>
      <c r="H47" s="340">
        <v>0.2</v>
      </c>
      <c r="I47" s="346">
        <v>0</v>
      </c>
      <c r="J47" s="346">
        <v>0</v>
      </c>
      <c r="K47" s="569">
        <v>0</v>
      </c>
    </row>
    <row r="48" spans="1:11" ht="21" customHeight="1" thickBot="1">
      <c r="A48" s="322" t="s">
        <v>412</v>
      </c>
      <c r="B48" s="327" t="s">
        <v>89</v>
      </c>
      <c r="C48" s="327" t="s">
        <v>89</v>
      </c>
      <c r="D48" s="327" t="s">
        <v>89</v>
      </c>
      <c r="E48" s="327" t="s">
        <v>89</v>
      </c>
      <c r="F48" s="327" t="s">
        <v>89</v>
      </c>
      <c r="G48" s="343"/>
      <c r="H48" s="347" t="s">
        <v>89</v>
      </c>
      <c r="I48" s="340">
        <v>-0.2</v>
      </c>
      <c r="J48" s="340">
        <v>-0.5</v>
      </c>
      <c r="K48" s="569">
        <v>0</v>
      </c>
    </row>
    <row r="49" spans="1:11" ht="21" customHeight="1" thickBot="1">
      <c r="A49" s="322" t="s">
        <v>625</v>
      </c>
      <c r="B49" s="327">
        <v>-0.2</v>
      </c>
      <c r="C49" s="327">
        <v>-0.2</v>
      </c>
      <c r="D49" s="327">
        <v>-0.3</v>
      </c>
      <c r="E49" s="327">
        <v>-0.5</v>
      </c>
      <c r="F49" s="327">
        <v>-0.5</v>
      </c>
      <c r="G49" s="343"/>
      <c r="H49" s="340">
        <v>-0.9</v>
      </c>
      <c r="I49" s="340">
        <v>-0.8</v>
      </c>
      <c r="J49" s="340">
        <v>-0.8</v>
      </c>
      <c r="K49" s="569">
        <v>-0.4</v>
      </c>
    </row>
    <row r="50" spans="1:11" ht="21" customHeight="1" thickBot="1">
      <c r="A50" s="322" t="s">
        <v>542</v>
      </c>
      <c r="B50" s="327">
        <v>-0.4</v>
      </c>
      <c r="C50" s="327">
        <v>-0.4</v>
      </c>
      <c r="D50" s="327" t="s">
        <v>89</v>
      </c>
      <c r="E50" s="327" t="s">
        <v>89</v>
      </c>
      <c r="F50" s="327" t="s">
        <v>89</v>
      </c>
      <c r="G50" s="586"/>
      <c r="H50" s="327" t="s">
        <v>89</v>
      </c>
      <c r="I50" s="327" t="s">
        <v>89</v>
      </c>
      <c r="J50" s="327" t="s">
        <v>89</v>
      </c>
      <c r="K50" s="698" t="s">
        <v>89</v>
      </c>
    </row>
    <row r="51" spans="1:11" ht="21" customHeight="1" thickBot="1">
      <c r="A51" s="322" t="s">
        <v>539</v>
      </c>
      <c r="B51" s="327" t="s">
        <v>89</v>
      </c>
      <c r="C51" s="327" t="s">
        <v>89</v>
      </c>
      <c r="D51" s="327">
        <v>-0.1</v>
      </c>
      <c r="E51" s="327">
        <v>-0.2</v>
      </c>
      <c r="F51" s="327">
        <v>-0.2</v>
      </c>
      <c r="G51" s="584"/>
      <c r="H51" s="340">
        <v>-0.2</v>
      </c>
      <c r="I51" s="340">
        <v>0.1</v>
      </c>
      <c r="J51" s="340">
        <v>-0.40000000000000013</v>
      </c>
      <c r="K51" s="569">
        <v>-0.19999999999999998</v>
      </c>
    </row>
    <row r="52" spans="1:11" ht="21" customHeight="1" thickBot="1">
      <c r="A52" s="322" t="s">
        <v>463</v>
      </c>
      <c r="B52" s="327" t="s">
        <v>89</v>
      </c>
      <c r="C52" s="327" t="s">
        <v>89</v>
      </c>
      <c r="D52" s="327" t="s">
        <v>89</v>
      </c>
      <c r="E52" s="327" t="s">
        <v>89</v>
      </c>
      <c r="F52" s="327" t="s">
        <v>89</v>
      </c>
      <c r="G52" s="584"/>
      <c r="H52" s="340">
        <v>0.1</v>
      </c>
      <c r="I52" s="340">
        <v>-0.2</v>
      </c>
      <c r="J52" s="327" t="s">
        <v>89</v>
      </c>
      <c r="K52" s="698" t="s">
        <v>89</v>
      </c>
    </row>
    <row r="53" spans="1:11" ht="21" customHeight="1" thickBot="1">
      <c r="A53" s="322" t="s">
        <v>439</v>
      </c>
      <c r="B53" s="346">
        <v>0</v>
      </c>
      <c r="C53" s="346">
        <v>0</v>
      </c>
      <c r="D53" s="346">
        <v>0</v>
      </c>
      <c r="E53" s="346">
        <v>0</v>
      </c>
      <c r="F53" s="346">
        <v>0</v>
      </c>
      <c r="G53" s="343"/>
      <c r="H53" s="346">
        <v>0</v>
      </c>
      <c r="I53" s="340">
        <v>-0.3</v>
      </c>
      <c r="J53" s="350" t="s">
        <v>89</v>
      </c>
      <c r="K53" s="698" t="s">
        <v>89</v>
      </c>
    </row>
    <row r="54" spans="1:11" ht="21" customHeight="1" thickBot="1">
      <c r="A54" s="322" t="s">
        <v>647</v>
      </c>
      <c r="B54" s="346"/>
      <c r="C54" s="346" t="s">
        <v>89</v>
      </c>
      <c r="D54" s="346" t="s">
        <v>89</v>
      </c>
      <c r="E54" s="346" t="s">
        <v>89</v>
      </c>
      <c r="F54" s="346" t="s">
        <v>89</v>
      </c>
      <c r="G54" s="584" t="s">
        <v>89</v>
      </c>
      <c r="H54" s="346" t="s">
        <v>89</v>
      </c>
      <c r="I54" s="340" t="s">
        <v>89</v>
      </c>
      <c r="J54" s="350" t="s">
        <v>89</v>
      </c>
      <c r="K54" s="698">
        <v>-0.1</v>
      </c>
    </row>
    <row r="55" spans="1:11" ht="21" customHeight="1" thickBot="1">
      <c r="A55" s="322" t="s">
        <v>440</v>
      </c>
      <c r="B55" s="346">
        <v>0</v>
      </c>
      <c r="C55" s="346">
        <v>0</v>
      </c>
      <c r="D55" s="346">
        <v>0</v>
      </c>
      <c r="E55" s="569">
        <v>-0.1</v>
      </c>
      <c r="F55" s="327">
        <v>-0.2</v>
      </c>
      <c r="G55" s="343"/>
      <c r="H55" s="346">
        <v>0</v>
      </c>
      <c r="I55" s="340">
        <v>-0.3</v>
      </c>
      <c r="J55" s="340">
        <v>-0.30000000000000004</v>
      </c>
      <c r="K55" s="569">
        <v>-0.2</v>
      </c>
    </row>
    <row r="56" spans="1:11" s="83" customFormat="1" ht="21" customHeight="1" thickBot="1">
      <c r="A56" s="328" t="s">
        <v>82</v>
      </c>
      <c r="B56" s="329">
        <v>1.6999999999999997</v>
      </c>
      <c r="C56" s="329">
        <v>0.9</v>
      </c>
      <c r="D56" s="329">
        <v>1.8</v>
      </c>
      <c r="E56" s="330">
        <v>3.1999999999999997</v>
      </c>
      <c r="F56" s="329">
        <v>3.0999999999999996</v>
      </c>
      <c r="G56" s="343"/>
      <c r="H56" s="333">
        <v>5.3</v>
      </c>
      <c r="I56" s="344">
        <v>5.3</v>
      </c>
      <c r="J56" s="344">
        <v>4.4000000000000004</v>
      </c>
      <c r="K56" s="344">
        <v>3.9000000000000004</v>
      </c>
    </row>
    <row r="57" spans="1:11" ht="21" customHeight="1" thickBot="1">
      <c r="A57" s="322" t="s">
        <v>715</v>
      </c>
      <c r="B57" s="327">
        <v>0.2</v>
      </c>
      <c r="C57" s="327">
        <v>0.2</v>
      </c>
      <c r="D57" s="327" t="s">
        <v>89</v>
      </c>
      <c r="E57" s="327" t="s">
        <v>89</v>
      </c>
      <c r="F57" s="327" t="s">
        <v>89</v>
      </c>
      <c r="G57" s="343"/>
      <c r="H57" s="340" t="s">
        <v>89</v>
      </c>
      <c r="I57" s="340" t="s">
        <v>89</v>
      </c>
      <c r="J57" s="340" t="s">
        <v>89</v>
      </c>
      <c r="K57" s="696" t="s">
        <v>89</v>
      </c>
    </row>
    <row r="58" spans="1:11" s="83" customFormat="1" ht="21" customHeight="1" thickBot="1">
      <c r="A58" s="328" t="s">
        <v>716</v>
      </c>
      <c r="B58" s="348">
        <v>1.8999999999999997</v>
      </c>
      <c r="C58" s="348">
        <v>1.1000000000000001</v>
      </c>
      <c r="D58" s="348">
        <v>1.8</v>
      </c>
      <c r="E58" s="348">
        <v>3.1999999999999997</v>
      </c>
      <c r="F58" s="348">
        <v>3.0999999999999996</v>
      </c>
      <c r="G58" s="343"/>
      <c r="H58" s="344">
        <v>5.3</v>
      </c>
      <c r="I58" s="344">
        <v>5.3</v>
      </c>
      <c r="J58" s="344">
        <v>4.4000000000000004</v>
      </c>
      <c r="K58" s="344">
        <v>3.9000000000000004</v>
      </c>
    </row>
    <row r="59" spans="1:11">
      <c r="G59" s="73"/>
    </row>
    <row r="60" spans="1:11" s="35" customFormat="1">
      <c r="A60" s="27" t="s">
        <v>19</v>
      </c>
      <c r="B60" s="24"/>
      <c r="C60" s="24"/>
      <c r="D60" s="24"/>
      <c r="E60" s="24"/>
      <c r="F60" s="24"/>
      <c r="G60" s="25"/>
      <c r="H60" s="24"/>
      <c r="I60" s="24"/>
      <c r="J60" s="24"/>
    </row>
    <row r="61" spans="1:11" s="35" customFormat="1">
      <c r="A61" s="1017" t="s">
        <v>733</v>
      </c>
      <c r="B61" s="1017"/>
      <c r="C61" s="1017"/>
      <c r="D61" s="1017"/>
      <c r="E61" s="1017"/>
      <c r="F61" s="1017"/>
      <c r="G61" s="1017"/>
      <c r="H61" s="1017"/>
      <c r="I61" s="1017"/>
      <c r="J61" s="1017"/>
      <c r="K61" s="1017"/>
    </row>
    <row r="62" spans="1:11" s="35" customFormat="1">
      <c r="A62" s="1017" t="s">
        <v>784</v>
      </c>
      <c r="B62" s="1017"/>
      <c r="C62" s="1017"/>
      <c r="D62" s="1017"/>
      <c r="E62" s="1017"/>
      <c r="F62" s="1017"/>
      <c r="G62" s="1017"/>
      <c r="H62" s="1017"/>
      <c r="I62" s="1017"/>
      <c r="J62" s="1017"/>
      <c r="K62" s="1017"/>
    </row>
    <row r="63" spans="1:11" s="35" customFormat="1">
      <c r="A63" s="1017" t="s">
        <v>734</v>
      </c>
      <c r="B63" s="1017"/>
      <c r="C63" s="1017"/>
      <c r="D63" s="1017"/>
      <c r="E63" s="1017"/>
      <c r="F63" s="1017"/>
      <c r="G63" s="1017"/>
      <c r="H63" s="1017"/>
      <c r="I63" s="1017"/>
      <c r="J63" s="1017"/>
      <c r="K63" s="1017"/>
    </row>
    <row r="64" spans="1:11">
      <c r="A64" s="1012" t="s">
        <v>735</v>
      </c>
      <c r="B64" s="1017"/>
      <c r="C64" s="1017"/>
      <c r="D64" s="1017"/>
      <c r="E64" s="1017"/>
      <c r="F64" s="1017"/>
      <c r="G64" s="1017"/>
      <c r="H64" s="1017"/>
      <c r="I64" s="1017"/>
      <c r="J64" s="1017"/>
      <c r="K64" s="1017"/>
    </row>
    <row r="65" spans="1:11">
      <c r="A65" s="714"/>
      <c r="B65" s="714"/>
      <c r="C65" s="714"/>
      <c r="D65" s="714"/>
      <c r="E65" s="714"/>
      <c r="F65" s="714"/>
      <c r="G65" s="714"/>
      <c r="H65" s="714"/>
      <c r="I65" s="714"/>
      <c r="J65" s="714"/>
      <c r="K65" s="714"/>
    </row>
    <row r="66" spans="1:11" ht="19.5" thickBot="1">
      <c r="A66" s="255" t="s">
        <v>286</v>
      </c>
      <c r="G66" s="73"/>
    </row>
    <row r="67" spans="1:11" s="83" customFormat="1" ht="21" customHeight="1" thickBot="1">
      <c r="A67" s="328" t="s">
        <v>75</v>
      </c>
      <c r="B67" s="343"/>
      <c r="C67" s="343"/>
      <c r="D67" s="343"/>
      <c r="E67" s="343"/>
      <c r="F67" s="343"/>
      <c r="G67" s="343"/>
      <c r="H67" s="349">
        <v>1.52</v>
      </c>
      <c r="I67" s="349">
        <v>1.64</v>
      </c>
      <c r="J67" s="349">
        <v>1.8</v>
      </c>
      <c r="K67" s="697">
        <v>1.89</v>
      </c>
    </row>
    <row r="68" spans="1:11" ht="21" customHeight="1" thickBot="1">
      <c r="A68" s="322" t="s">
        <v>76</v>
      </c>
      <c r="B68" s="343"/>
      <c r="C68" s="343"/>
      <c r="D68" s="343"/>
      <c r="E68" s="343"/>
      <c r="F68" s="343"/>
      <c r="G68" s="343"/>
      <c r="H68" s="350">
        <v>0.12</v>
      </c>
      <c r="I68" s="350">
        <v>0.11</v>
      </c>
      <c r="J68" s="350">
        <v>0.16</v>
      </c>
      <c r="K68" s="618">
        <v>0.1</v>
      </c>
    </row>
    <row r="69" spans="1:11" ht="21" customHeight="1" thickBot="1">
      <c r="A69" s="322" t="s">
        <v>41</v>
      </c>
      <c r="B69" s="343"/>
      <c r="C69" s="343"/>
      <c r="D69" s="343"/>
      <c r="E69" s="343"/>
      <c r="F69" s="343"/>
      <c r="G69" s="343"/>
      <c r="H69" s="350">
        <v>0.2</v>
      </c>
      <c r="I69" s="350">
        <v>0.28000000000000003</v>
      </c>
      <c r="J69" s="350">
        <v>7.0000000000000007E-2</v>
      </c>
      <c r="K69" s="618">
        <v>0.16</v>
      </c>
    </row>
    <row r="70" spans="1:11" ht="21" customHeight="1" thickBot="1">
      <c r="A70" s="322" t="s">
        <v>81</v>
      </c>
      <c r="B70" s="584"/>
      <c r="C70" s="584"/>
      <c r="D70" s="584"/>
      <c r="E70" s="584"/>
      <c r="F70" s="584"/>
      <c r="G70" s="584"/>
      <c r="H70" s="350" t="s">
        <v>89</v>
      </c>
      <c r="I70" s="350" t="s">
        <v>89</v>
      </c>
      <c r="J70" s="350" t="s">
        <v>89</v>
      </c>
      <c r="K70" s="618">
        <v>-0.06</v>
      </c>
    </row>
    <row r="71" spans="1:11" ht="21" customHeight="1" thickBot="1">
      <c r="A71" s="322" t="s">
        <v>591</v>
      </c>
      <c r="B71" s="343"/>
      <c r="C71" s="343"/>
      <c r="D71" s="343"/>
      <c r="E71" s="343"/>
      <c r="F71" s="343"/>
      <c r="G71" s="343"/>
      <c r="H71" s="350">
        <v>-0.06</v>
      </c>
      <c r="I71" s="350">
        <v>-0.1</v>
      </c>
      <c r="J71" s="350">
        <v>-7.0000000000000007E-2</v>
      </c>
      <c r="K71" s="618">
        <v>-0.1</v>
      </c>
    </row>
    <row r="72" spans="1:11" ht="21" customHeight="1" thickBot="1">
      <c r="A72" s="322" t="s">
        <v>78</v>
      </c>
      <c r="B72" s="343"/>
      <c r="C72" s="343"/>
      <c r="D72" s="343"/>
      <c r="E72" s="343"/>
      <c r="F72" s="343"/>
      <c r="G72" s="343"/>
      <c r="H72" s="350">
        <v>0.03</v>
      </c>
      <c r="I72" s="350" t="s">
        <v>89</v>
      </c>
      <c r="J72" s="350" t="s">
        <v>89</v>
      </c>
      <c r="K72" s="618" t="s">
        <v>89</v>
      </c>
    </row>
    <row r="73" spans="1:11" ht="21" customHeight="1" thickBot="1">
      <c r="A73" s="322" t="s">
        <v>412</v>
      </c>
      <c r="B73" s="343"/>
      <c r="C73" s="343"/>
      <c r="D73" s="343"/>
      <c r="E73" s="343"/>
      <c r="F73" s="343"/>
      <c r="G73" s="343"/>
      <c r="H73" s="350" t="s">
        <v>89</v>
      </c>
      <c r="I73" s="350">
        <v>-0.03</v>
      </c>
      <c r="J73" s="618">
        <v>-0.09</v>
      </c>
      <c r="K73" s="618" t="s">
        <v>89</v>
      </c>
    </row>
    <row r="74" spans="1:11" ht="21" customHeight="1" thickBot="1">
      <c r="A74" s="322" t="s">
        <v>625</v>
      </c>
      <c r="B74" s="343"/>
      <c r="C74" s="343"/>
      <c r="D74" s="343"/>
      <c r="E74" s="343"/>
      <c r="F74" s="343"/>
      <c r="G74" s="343"/>
      <c r="H74" s="350">
        <v>-0.12</v>
      </c>
      <c r="I74" s="350">
        <v>-0.12</v>
      </c>
      <c r="J74" s="350">
        <v>-0.16</v>
      </c>
      <c r="K74" s="618">
        <v>-0.09</v>
      </c>
    </row>
    <row r="75" spans="1:11" ht="21" customHeight="1" thickBot="1">
      <c r="A75" s="322" t="s">
        <v>540</v>
      </c>
      <c r="B75" s="343"/>
      <c r="C75" s="343"/>
      <c r="D75" s="343"/>
      <c r="E75" s="343"/>
      <c r="F75" s="343"/>
      <c r="G75" s="343"/>
      <c r="H75" s="350">
        <v>-7.0000000000000007E-2</v>
      </c>
      <c r="I75" s="350">
        <v>0.06</v>
      </c>
      <c r="J75" s="350">
        <v>0.18</v>
      </c>
      <c r="K75" s="618">
        <v>-0.03</v>
      </c>
    </row>
    <row r="76" spans="1:11" ht="21" customHeight="1" thickBot="1">
      <c r="A76" s="322" t="s">
        <v>287</v>
      </c>
      <c r="B76" s="343"/>
      <c r="C76" s="343"/>
      <c r="D76" s="343"/>
      <c r="E76" s="343"/>
      <c r="F76" s="343"/>
      <c r="G76" s="343"/>
      <c r="H76" s="350">
        <v>0.02</v>
      </c>
      <c r="I76" s="350">
        <v>-0.02</v>
      </c>
      <c r="J76" s="350" t="s">
        <v>89</v>
      </c>
      <c r="K76" s="618" t="s">
        <v>89</v>
      </c>
    </row>
    <row r="77" spans="1:11" ht="21" customHeight="1" thickBot="1">
      <c r="A77" s="322" t="s">
        <v>439</v>
      </c>
      <c r="B77" s="343"/>
      <c r="C77" s="343"/>
      <c r="D77" s="343"/>
      <c r="E77" s="343"/>
      <c r="F77" s="343"/>
      <c r="G77" s="343"/>
      <c r="H77" s="350" t="s">
        <v>89</v>
      </c>
      <c r="I77" s="350">
        <v>-0.01</v>
      </c>
      <c r="J77" s="350" t="s">
        <v>89</v>
      </c>
      <c r="K77" s="618" t="s">
        <v>89</v>
      </c>
    </row>
    <row r="78" spans="1:11" ht="21" customHeight="1" thickBot="1">
      <c r="A78" s="322" t="s">
        <v>647</v>
      </c>
      <c r="B78" s="584"/>
      <c r="C78" s="584"/>
      <c r="D78" s="584"/>
      <c r="E78" s="584"/>
      <c r="F78" s="584"/>
      <c r="G78" s="584"/>
      <c r="H78" s="350" t="s">
        <v>89</v>
      </c>
      <c r="I78" s="350" t="s">
        <v>89</v>
      </c>
      <c r="J78" s="350" t="s">
        <v>89</v>
      </c>
      <c r="K78" s="618">
        <v>-0.02</v>
      </c>
    </row>
    <row r="79" spans="1:11" ht="21" customHeight="1" thickBot="1">
      <c r="A79" s="322" t="s">
        <v>144</v>
      </c>
      <c r="B79" s="584"/>
      <c r="C79" s="584"/>
      <c r="D79" s="584"/>
      <c r="E79" s="584"/>
      <c r="F79" s="584"/>
      <c r="G79" s="584"/>
      <c r="H79" s="350" t="s">
        <v>89</v>
      </c>
      <c r="I79" s="350">
        <v>-0.01</v>
      </c>
      <c r="J79" s="350" t="s">
        <v>89</v>
      </c>
      <c r="K79" s="618">
        <v>-0.05</v>
      </c>
    </row>
    <row r="80" spans="1:11" s="83" customFormat="1" ht="21" customHeight="1" thickBot="1">
      <c r="A80" s="328" t="s">
        <v>82</v>
      </c>
      <c r="B80" s="343"/>
      <c r="C80" s="343"/>
      <c r="D80" s="343"/>
      <c r="E80" s="343"/>
      <c r="F80" s="343"/>
      <c r="G80" s="343"/>
      <c r="H80" s="349">
        <v>1.64</v>
      </c>
      <c r="I80" s="349">
        <v>1.8</v>
      </c>
      <c r="J80" s="349">
        <v>1.8899999999999997</v>
      </c>
      <c r="K80" s="349">
        <v>1.7999999999999996</v>
      </c>
    </row>
    <row r="81" spans="1:11">
      <c r="K81" s="574"/>
    </row>
    <row r="84" spans="1:11" ht="19.5" thickBot="1">
      <c r="A84" s="730" t="s">
        <v>645</v>
      </c>
    </row>
    <row r="85" spans="1:11" ht="39" thickTop="1" thickBot="1">
      <c r="A85" s="1015" t="s">
        <v>603</v>
      </c>
      <c r="B85" s="727" t="s">
        <v>635</v>
      </c>
      <c r="C85" s="727" t="s">
        <v>636</v>
      </c>
      <c r="D85" s="727" t="s">
        <v>646</v>
      </c>
      <c r="E85" s="727" t="s">
        <v>637</v>
      </c>
    </row>
    <row r="86" spans="1:11" ht="20.25" thickTop="1" thickBot="1">
      <c r="A86" s="1016"/>
      <c r="B86" s="70" t="s">
        <v>27</v>
      </c>
      <c r="C86" s="70" t="s">
        <v>27</v>
      </c>
      <c r="D86" s="70" t="s">
        <v>27</v>
      </c>
      <c r="E86" s="70" t="s">
        <v>104</v>
      </c>
    </row>
    <row r="87" spans="1:11" ht="20.25" thickTop="1" thickBot="1">
      <c r="A87" s="728" t="s">
        <v>541</v>
      </c>
      <c r="B87" s="329">
        <v>9.3000000000000007</v>
      </c>
      <c r="C87" s="329">
        <v>4.9000000000000004</v>
      </c>
      <c r="D87" s="329">
        <v>4.4000000000000004</v>
      </c>
      <c r="E87" s="697">
        <v>1.89</v>
      </c>
    </row>
    <row r="88" spans="1:11" ht="18.75">
      <c r="A88" s="736" t="s">
        <v>76</v>
      </c>
      <c r="B88" s="737">
        <v>0.1</v>
      </c>
      <c r="C88" s="737">
        <v>-0.2</v>
      </c>
      <c r="D88" s="737">
        <v>0.30000000000000004</v>
      </c>
      <c r="E88" s="738">
        <v>0.1</v>
      </c>
      <c r="F88" s="692"/>
    </row>
    <row r="89" spans="1:11" ht="18.75">
      <c r="A89" s="733" t="s">
        <v>41</v>
      </c>
      <c r="B89" s="734">
        <v>0</v>
      </c>
      <c r="C89" s="734">
        <v>-0.4</v>
      </c>
      <c r="D89" s="734">
        <v>0.4</v>
      </c>
      <c r="E89" s="735">
        <v>0.16</v>
      </c>
      <c r="F89" s="692"/>
    </row>
    <row r="90" spans="1:11" ht="18.75">
      <c r="A90" s="733" t="s">
        <v>638</v>
      </c>
      <c r="B90" s="734">
        <v>0.1</v>
      </c>
      <c r="C90" s="734">
        <v>0.3</v>
      </c>
      <c r="D90" s="734">
        <v>-0.19999999999999998</v>
      </c>
      <c r="E90" s="735">
        <v>-0.1</v>
      </c>
      <c r="F90" s="692"/>
    </row>
    <row r="91" spans="1:11" ht="18.75">
      <c r="A91" s="733" t="s">
        <v>639</v>
      </c>
      <c r="B91" s="734">
        <v>-0.4</v>
      </c>
      <c r="C91" s="734">
        <v>0</v>
      </c>
      <c r="D91" s="734">
        <v>-0.4</v>
      </c>
      <c r="E91" s="735">
        <v>-0.09</v>
      </c>
      <c r="F91" s="692"/>
    </row>
    <row r="92" spans="1:11" ht="18.75">
      <c r="A92" s="733" t="s">
        <v>540</v>
      </c>
      <c r="B92" s="734">
        <v>-0.3</v>
      </c>
      <c r="C92" s="734">
        <v>-0.1</v>
      </c>
      <c r="D92" s="734">
        <v>-0.19999999999999998</v>
      </c>
      <c r="E92" s="735">
        <v>-0.03</v>
      </c>
      <c r="F92" s="692"/>
    </row>
    <row r="93" spans="1:11" ht="18.75">
      <c r="A93" s="733" t="s">
        <v>640</v>
      </c>
      <c r="B93" s="734">
        <v>0.1</v>
      </c>
      <c r="C93" s="734">
        <v>0.2</v>
      </c>
      <c r="D93" s="734">
        <v>-0.1</v>
      </c>
      <c r="E93" s="735">
        <v>-0.06</v>
      </c>
      <c r="F93" s="692"/>
    </row>
    <row r="94" spans="1:11" ht="18.75">
      <c r="A94" s="733" t="s">
        <v>647</v>
      </c>
      <c r="B94" s="734">
        <v>-0.1</v>
      </c>
      <c r="C94" s="734">
        <v>0</v>
      </c>
      <c r="D94" s="734">
        <v>-0.1</v>
      </c>
      <c r="E94" s="735">
        <v>-0.02</v>
      </c>
      <c r="F94" s="692"/>
    </row>
    <row r="95" spans="1:11" ht="19.5" thickBot="1">
      <c r="A95" s="739" t="s">
        <v>440</v>
      </c>
      <c r="B95" s="740">
        <v>-0.1</v>
      </c>
      <c r="C95" s="740">
        <v>0.1</v>
      </c>
      <c r="D95" s="740">
        <v>-0.2</v>
      </c>
      <c r="E95" s="741">
        <v>-0.05</v>
      </c>
      <c r="F95" s="692"/>
    </row>
    <row r="96" spans="1:11" ht="19.5" thickBot="1">
      <c r="A96" s="328" t="s">
        <v>603</v>
      </c>
      <c r="B96" s="329">
        <v>8.6999999999999993</v>
      </c>
      <c r="C96" s="329">
        <v>4.8</v>
      </c>
      <c r="D96" s="329">
        <v>3.9000000000000004</v>
      </c>
      <c r="E96" s="334">
        <v>1.7999999999999996</v>
      </c>
    </row>
  </sheetData>
  <mergeCells count="7">
    <mergeCell ref="A33:K33"/>
    <mergeCell ref="A34:K34"/>
    <mergeCell ref="A85:A86"/>
    <mergeCell ref="A61:K61"/>
    <mergeCell ref="A62:K62"/>
    <mergeCell ref="A63:K63"/>
    <mergeCell ref="A64:K6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28"/>
  <sheetViews>
    <sheetView zoomScaleNormal="100" workbookViewId="0">
      <selection activeCell="L15" sqref="L15"/>
    </sheetView>
  </sheetViews>
  <sheetFormatPr defaultColWidth="9.140625" defaultRowHeight="16.5"/>
  <cols>
    <col min="1" max="1" width="49.85546875" style="2" bestFit="1" customWidth="1"/>
    <col min="2" max="8" width="13.7109375" style="2" customWidth="1"/>
    <col min="9" max="9" width="14.28515625" style="2" customWidth="1"/>
    <col min="10" max="16384" width="9.140625" style="2"/>
  </cols>
  <sheetData>
    <row r="1" spans="1:9" ht="20.25">
      <c r="A1" s="1" t="s">
        <v>84</v>
      </c>
    </row>
    <row r="2" spans="1:9" ht="17.25" thickBot="1">
      <c r="E2" s="69" t="s">
        <v>17</v>
      </c>
    </row>
    <row r="3" spans="1:9" s="5" customFormat="1" ht="35.1" customHeight="1" thickTop="1" thickBot="1">
      <c r="B3" s="70">
        <v>2016</v>
      </c>
      <c r="C3" s="70">
        <v>2017</v>
      </c>
      <c r="D3" s="70">
        <v>2018</v>
      </c>
      <c r="E3" s="70">
        <v>2019</v>
      </c>
      <c r="F3" s="70">
        <v>2020</v>
      </c>
      <c r="G3" s="70">
        <v>2021</v>
      </c>
      <c r="H3" s="70">
        <v>2022</v>
      </c>
      <c r="I3" s="666" t="s">
        <v>603</v>
      </c>
    </row>
    <row r="4" spans="1:9" ht="21" customHeight="1" thickTop="1" thickBot="1">
      <c r="A4" s="255" t="s">
        <v>85</v>
      </c>
      <c r="B4" s="6"/>
      <c r="C4" s="6"/>
      <c r="D4" s="6"/>
      <c r="E4" s="6"/>
      <c r="F4" s="6"/>
      <c r="G4" s="6"/>
      <c r="H4" s="6"/>
      <c r="I4" s="6"/>
    </row>
    <row r="5" spans="1:9" s="67" customFormat="1" ht="21" customHeight="1" thickBot="1">
      <c r="A5" s="256" t="s">
        <v>264</v>
      </c>
      <c r="B5" s="257">
        <v>0.1</v>
      </c>
      <c r="C5" s="257">
        <v>0.7</v>
      </c>
      <c r="D5" s="257">
        <v>0.7</v>
      </c>
      <c r="E5" s="258">
        <v>1</v>
      </c>
      <c r="F5" s="259">
        <v>1.2</v>
      </c>
      <c r="G5" s="259">
        <v>2.9</v>
      </c>
      <c r="H5" s="259">
        <v>2.5999999999999996</v>
      </c>
      <c r="I5" s="259">
        <v>2.2999999999999998</v>
      </c>
    </row>
    <row r="6" spans="1:9" ht="21" customHeight="1">
      <c r="A6" s="260" t="s">
        <v>717</v>
      </c>
      <c r="B6" s="261"/>
      <c r="C6" s="261"/>
      <c r="D6" s="262">
        <v>0.1</v>
      </c>
      <c r="E6" s="261"/>
      <c r="F6" s="261"/>
      <c r="G6" s="261"/>
      <c r="H6" s="261"/>
      <c r="I6" s="680"/>
    </row>
    <row r="7" spans="1:9" ht="21" customHeight="1" thickBot="1">
      <c r="A7" s="86" t="s">
        <v>718</v>
      </c>
      <c r="B7" s="87"/>
      <c r="C7" s="87"/>
      <c r="D7" s="87"/>
      <c r="E7" s="87"/>
      <c r="F7" s="263">
        <v>1.4</v>
      </c>
      <c r="G7" s="87"/>
      <c r="H7" s="87"/>
      <c r="I7" s="87"/>
    </row>
    <row r="8" spans="1:9" s="67" customFormat="1" ht="21" customHeight="1" thickBot="1">
      <c r="A8" s="256" t="s">
        <v>265</v>
      </c>
      <c r="B8" s="257">
        <v>0.1</v>
      </c>
      <c r="C8" s="257">
        <v>0.7</v>
      </c>
      <c r="D8" s="257">
        <v>0.8</v>
      </c>
      <c r="E8" s="258">
        <v>1</v>
      </c>
      <c r="F8" s="259">
        <v>2.6</v>
      </c>
      <c r="G8" s="259">
        <v>2.9</v>
      </c>
      <c r="H8" s="259">
        <v>2.5999999999999996</v>
      </c>
      <c r="I8" s="259">
        <v>2.2999999999999998</v>
      </c>
    </row>
    <row r="9" spans="1:9" ht="21" customHeight="1">
      <c r="A9" s="260" t="s">
        <v>693</v>
      </c>
      <c r="B9" s="262">
        <v>0.2</v>
      </c>
      <c r="C9" s="262">
        <v>0.2</v>
      </c>
      <c r="D9" s="262">
        <v>0.4</v>
      </c>
      <c r="E9" s="262">
        <v>0.5</v>
      </c>
      <c r="F9" s="264">
        <v>0.8</v>
      </c>
      <c r="G9" s="264">
        <v>0.8</v>
      </c>
      <c r="H9" s="264">
        <v>0.8</v>
      </c>
      <c r="I9" s="681">
        <v>0.3</v>
      </c>
    </row>
    <row r="10" spans="1:9" ht="21" customHeight="1">
      <c r="A10" s="88" t="s">
        <v>41</v>
      </c>
      <c r="B10" s="89">
        <v>0.6</v>
      </c>
      <c r="C10" s="89">
        <v>0.5</v>
      </c>
      <c r="D10" s="89">
        <v>0.6</v>
      </c>
      <c r="E10" s="89">
        <v>0.6</v>
      </c>
      <c r="F10" s="265">
        <v>1.3</v>
      </c>
      <c r="G10" s="265">
        <v>1.2</v>
      </c>
      <c r="H10" s="265">
        <v>0.6</v>
      </c>
      <c r="I10" s="706">
        <v>0.5</v>
      </c>
    </row>
    <row r="11" spans="1:9" ht="21" customHeight="1">
      <c r="A11" s="88" t="s">
        <v>87</v>
      </c>
      <c r="B11" s="89">
        <v>-0.4</v>
      </c>
      <c r="C11" s="89">
        <v>-0.6</v>
      </c>
      <c r="D11" s="89">
        <v>-0.7</v>
      </c>
      <c r="E11" s="89">
        <v>-0.9</v>
      </c>
      <c r="F11" s="788">
        <v>-1.6</v>
      </c>
      <c r="G11" s="788">
        <v>-1.6</v>
      </c>
      <c r="H11" s="788">
        <v>-1.5</v>
      </c>
      <c r="I11" s="788">
        <v>-0.8</v>
      </c>
    </row>
    <row r="12" spans="1:9" ht="21" customHeight="1">
      <c r="A12" s="88" t="s">
        <v>81</v>
      </c>
      <c r="B12" s="89">
        <v>0.3</v>
      </c>
      <c r="C12" s="89" t="s">
        <v>89</v>
      </c>
      <c r="D12" s="89" t="s">
        <v>89</v>
      </c>
      <c r="E12" s="89" t="s">
        <v>89</v>
      </c>
      <c r="F12" s="265" t="s">
        <v>89</v>
      </c>
      <c r="G12" s="265" t="s">
        <v>89</v>
      </c>
      <c r="H12" s="592" t="s">
        <v>89</v>
      </c>
      <c r="I12" s="679" t="s">
        <v>89</v>
      </c>
    </row>
    <row r="13" spans="1:9" ht="21" customHeight="1">
      <c r="A13" s="88" t="s">
        <v>77</v>
      </c>
      <c r="B13" s="89" t="s">
        <v>89</v>
      </c>
      <c r="C13" s="89" t="s">
        <v>89</v>
      </c>
      <c r="D13" s="89">
        <v>0.1</v>
      </c>
      <c r="E13" s="89" t="s">
        <v>89</v>
      </c>
      <c r="F13" s="265" t="s">
        <v>89</v>
      </c>
      <c r="G13" s="265" t="s">
        <v>89</v>
      </c>
      <c r="H13" s="592" t="s">
        <v>89</v>
      </c>
      <c r="I13" s="683" t="s">
        <v>89</v>
      </c>
    </row>
    <row r="14" spans="1:9" ht="21" customHeight="1">
      <c r="A14" s="88" t="s">
        <v>316</v>
      </c>
      <c r="B14" s="89" t="s">
        <v>89</v>
      </c>
      <c r="C14" s="89" t="s">
        <v>89</v>
      </c>
      <c r="D14" s="89" t="s">
        <v>89</v>
      </c>
      <c r="E14" s="89" t="s">
        <v>89</v>
      </c>
      <c r="F14" s="265" t="s">
        <v>89</v>
      </c>
      <c r="G14" s="265" t="s">
        <v>89</v>
      </c>
      <c r="H14" s="592" t="s">
        <v>89</v>
      </c>
      <c r="I14" s="683" t="s">
        <v>89</v>
      </c>
    </row>
    <row r="15" spans="1:9" ht="21" customHeight="1">
      <c r="A15" s="88" t="s">
        <v>642</v>
      </c>
      <c r="B15" s="89" t="s">
        <v>89</v>
      </c>
      <c r="C15" s="89" t="s">
        <v>89</v>
      </c>
      <c r="D15" s="89">
        <v>-0.1</v>
      </c>
      <c r="E15" s="89">
        <v>-0.1</v>
      </c>
      <c r="F15" s="265" t="s">
        <v>89</v>
      </c>
      <c r="G15" s="265">
        <v>-0.4</v>
      </c>
      <c r="H15" s="265">
        <v>-0.3</v>
      </c>
      <c r="I15" s="679">
        <v>-0.3</v>
      </c>
    </row>
    <row r="16" spans="1:9" ht="21" customHeight="1">
      <c r="A16" s="88" t="s">
        <v>88</v>
      </c>
      <c r="B16" s="89" t="s">
        <v>89</v>
      </c>
      <c r="C16" s="89" t="s">
        <v>89</v>
      </c>
      <c r="D16" s="89" t="s">
        <v>89</v>
      </c>
      <c r="E16" s="89">
        <v>0.3</v>
      </c>
      <c r="F16" s="788" t="s">
        <v>89</v>
      </c>
      <c r="G16" s="788">
        <v>0.4</v>
      </c>
      <c r="H16" s="788">
        <v>0.3</v>
      </c>
      <c r="I16" s="788">
        <v>0.2</v>
      </c>
    </row>
    <row r="17" spans="1:9" ht="21" customHeight="1">
      <c r="A17" s="88" t="s">
        <v>463</v>
      </c>
      <c r="B17" s="89" t="s">
        <v>89</v>
      </c>
      <c r="C17" s="89" t="s">
        <v>89</v>
      </c>
      <c r="D17" s="89" t="s">
        <v>89</v>
      </c>
      <c r="E17" s="89" t="s">
        <v>89</v>
      </c>
      <c r="F17" s="89" t="s">
        <v>89</v>
      </c>
      <c r="G17" s="265">
        <v>-0.4</v>
      </c>
      <c r="H17" s="620" t="s">
        <v>89</v>
      </c>
      <c r="I17" s="683" t="s">
        <v>89</v>
      </c>
    </row>
    <row r="18" spans="1:9" ht="21" customHeight="1">
      <c r="A18" s="792" t="s">
        <v>86</v>
      </c>
      <c r="B18" s="782">
        <v>-0.10000000000000003</v>
      </c>
      <c r="C18" s="782">
        <v>-0.1</v>
      </c>
      <c r="D18" s="782">
        <v>-0.1</v>
      </c>
      <c r="E18" s="782">
        <v>0.1</v>
      </c>
      <c r="F18" s="782">
        <v>-0.2</v>
      </c>
      <c r="G18" s="793">
        <v>0.2</v>
      </c>
      <c r="H18" s="793">
        <v>-0.2</v>
      </c>
      <c r="I18" s="782" t="s">
        <v>89</v>
      </c>
    </row>
    <row r="19" spans="1:9" ht="21" customHeight="1">
      <c r="A19" s="794" t="s">
        <v>540</v>
      </c>
      <c r="B19" s="795" t="s">
        <v>89</v>
      </c>
      <c r="C19" s="795" t="s">
        <v>89</v>
      </c>
      <c r="D19" s="795" t="s">
        <v>89</v>
      </c>
      <c r="E19" s="795" t="s">
        <v>89</v>
      </c>
      <c r="F19" s="795" t="s">
        <v>89</v>
      </c>
      <c r="G19" s="796" t="s">
        <v>89</v>
      </c>
      <c r="H19" s="796" t="s">
        <v>89</v>
      </c>
      <c r="I19" s="782">
        <v>-0.20000000000000009</v>
      </c>
    </row>
    <row r="20" spans="1:9" ht="21" customHeight="1" thickBot="1">
      <c r="A20" s="794" t="s">
        <v>440</v>
      </c>
      <c r="B20" s="797">
        <v>0</v>
      </c>
      <c r="C20" s="797">
        <v>0</v>
      </c>
      <c r="D20" s="797">
        <v>0</v>
      </c>
      <c r="E20" s="796">
        <v>-0.3</v>
      </c>
      <c r="F20" s="797">
        <v>0</v>
      </c>
      <c r="G20" s="796">
        <v>-0.5</v>
      </c>
      <c r="H20" s="796" t="s">
        <v>89</v>
      </c>
      <c r="I20" s="782">
        <v>-0.3</v>
      </c>
    </row>
    <row r="21" spans="1:9" s="67" customFormat="1" ht="21" customHeight="1" thickBot="1">
      <c r="A21" s="256" t="s">
        <v>266</v>
      </c>
      <c r="B21" s="266">
        <v>0.69999999999999984</v>
      </c>
      <c r="C21" s="266">
        <v>0.69999999999999984</v>
      </c>
      <c r="D21" s="266">
        <v>1.0000000000000002</v>
      </c>
      <c r="E21" s="266">
        <v>1.2</v>
      </c>
      <c r="F21" s="267">
        <v>2.9</v>
      </c>
      <c r="G21" s="267">
        <v>2.5999999999999996</v>
      </c>
      <c r="H21" s="267">
        <v>2.2999999999999994</v>
      </c>
      <c r="I21" s="267">
        <v>1.7</v>
      </c>
    </row>
    <row r="23" spans="1:9">
      <c r="B23" s="77"/>
      <c r="C23" s="3"/>
      <c r="D23" s="77"/>
      <c r="E23" s="3"/>
    </row>
    <row r="24" spans="1:9" s="24" customFormat="1" ht="15" customHeight="1">
      <c r="A24" s="27" t="s">
        <v>19</v>
      </c>
    </row>
    <row r="25" spans="1:9" s="24" customFormat="1" ht="15" customHeight="1">
      <c r="A25" s="1017" t="s">
        <v>736</v>
      </c>
      <c r="B25" s="1017"/>
      <c r="C25" s="1017"/>
      <c r="D25" s="1017"/>
      <c r="E25" s="1017"/>
      <c r="F25" s="1017"/>
      <c r="G25" s="1017"/>
      <c r="H25" s="1017"/>
      <c r="I25" s="1017"/>
    </row>
    <row r="26" spans="1:9" s="24" customFormat="1" ht="15" customHeight="1">
      <c r="A26" s="1017" t="s">
        <v>737</v>
      </c>
      <c r="B26" s="1017"/>
      <c r="C26" s="1017"/>
      <c r="D26" s="1017"/>
      <c r="E26" s="1017"/>
      <c r="F26" s="1017"/>
      <c r="G26" s="1017"/>
      <c r="H26" s="1017"/>
      <c r="I26" s="1017"/>
    </row>
    <row r="27" spans="1:9" s="24" customFormat="1" ht="15" customHeight="1">
      <c r="A27" s="1017" t="s">
        <v>738</v>
      </c>
      <c r="B27" s="1017"/>
      <c r="C27" s="1017"/>
      <c r="D27" s="1017"/>
      <c r="E27" s="1017"/>
      <c r="F27" s="1017"/>
      <c r="G27" s="1017"/>
      <c r="H27" s="1017"/>
      <c r="I27" s="1017"/>
    </row>
    <row r="28" spans="1:9">
      <c r="A28" s="789"/>
      <c r="B28" s="789"/>
      <c r="C28" s="789"/>
      <c r="D28" s="789"/>
      <c r="E28" s="789"/>
      <c r="F28" s="789"/>
      <c r="G28" s="789"/>
      <c r="H28" s="232"/>
    </row>
  </sheetData>
  <mergeCells count="3">
    <mergeCell ref="A25:I25"/>
    <mergeCell ref="A26:I26"/>
    <mergeCell ref="A27:I2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6"/>
  <sheetViews>
    <sheetView workbookViewId="0">
      <selection activeCell="F14" sqref="F14"/>
    </sheetView>
  </sheetViews>
  <sheetFormatPr defaultColWidth="9.140625" defaultRowHeight="16.5"/>
  <cols>
    <col min="1" max="1" width="74.5703125" style="2" bestFit="1" customWidth="1"/>
    <col min="2" max="4" width="13.7109375" style="2" customWidth="1"/>
    <col min="5" max="5" width="16.28515625" style="2" customWidth="1"/>
    <col min="6" max="6" width="13.5703125" style="2" customWidth="1"/>
    <col min="7" max="16384" width="9.140625" style="2"/>
  </cols>
  <sheetData>
    <row r="1" spans="1:6" ht="20.25">
      <c r="A1" s="1" t="s">
        <v>90</v>
      </c>
    </row>
    <row r="2" spans="1:6" ht="20.25">
      <c r="A2" s="1"/>
    </row>
    <row r="3" spans="1:6" ht="17.25" thickBot="1">
      <c r="B3" s="69" t="s">
        <v>18</v>
      </c>
    </row>
    <row r="4" spans="1:6" s="5" customFormat="1" ht="35.1" customHeight="1" thickTop="1" thickBot="1">
      <c r="B4" s="70">
        <v>2019</v>
      </c>
      <c r="C4" s="70">
        <v>2020</v>
      </c>
      <c r="D4" s="70">
        <v>2021</v>
      </c>
      <c r="E4" s="70">
        <v>2022</v>
      </c>
      <c r="F4" s="666" t="s">
        <v>603</v>
      </c>
    </row>
    <row r="5" spans="1:6" ht="21" customHeight="1" thickTop="1" thickBot="1">
      <c r="A5" s="255" t="s">
        <v>91</v>
      </c>
      <c r="B5" s="6"/>
      <c r="C5" s="6"/>
      <c r="D5" s="6"/>
      <c r="E5" s="6"/>
      <c r="F5" s="6"/>
    </row>
    <row r="6" spans="1:6" ht="21" customHeight="1" thickBot="1">
      <c r="A6" s="322" t="s">
        <v>92</v>
      </c>
      <c r="B6" s="351">
        <v>0.21</v>
      </c>
      <c r="C6" s="351">
        <v>0.23</v>
      </c>
      <c r="D6" s="352">
        <v>0.22</v>
      </c>
      <c r="E6" s="352">
        <v>0.16</v>
      </c>
      <c r="F6" s="352">
        <v>0.14000000000000001</v>
      </c>
    </row>
    <row r="7" spans="1:6" ht="21" customHeight="1" thickBot="1">
      <c r="A7" s="322" t="s">
        <v>93</v>
      </c>
      <c r="B7" s="351">
        <v>0.06</v>
      </c>
      <c r="C7" s="351">
        <v>0.04</v>
      </c>
      <c r="D7" s="352">
        <v>0.03</v>
      </c>
      <c r="E7" s="352">
        <v>0.03</v>
      </c>
      <c r="F7" s="352">
        <v>0.04</v>
      </c>
    </row>
    <row r="8" spans="1:6" ht="21" customHeight="1" thickBot="1">
      <c r="A8" s="322" t="s">
        <v>94</v>
      </c>
      <c r="B8" s="351">
        <v>0.16</v>
      </c>
      <c r="C8" s="351">
        <v>0.19</v>
      </c>
      <c r="D8" s="352">
        <v>0.19</v>
      </c>
      <c r="E8" s="352">
        <v>0.17</v>
      </c>
      <c r="F8" s="352">
        <v>0.18</v>
      </c>
    </row>
    <row r="9" spans="1:6" ht="21" customHeight="1" thickBot="1">
      <c r="A9" s="322" t="s">
        <v>95</v>
      </c>
      <c r="B9" s="351">
        <v>0.2</v>
      </c>
      <c r="C9" s="351">
        <v>0.19</v>
      </c>
      <c r="D9" s="352">
        <v>0.21</v>
      </c>
      <c r="E9" s="352">
        <v>0.2</v>
      </c>
      <c r="F9" s="352">
        <v>0.22</v>
      </c>
    </row>
    <row r="10" spans="1:6" ht="21" customHeight="1" thickBot="1">
      <c r="A10" s="322" t="s">
        <v>96</v>
      </c>
      <c r="B10" s="351">
        <v>7.0000000000000007E-2</v>
      </c>
      <c r="C10" s="351">
        <v>7.0000000000000007E-2</v>
      </c>
      <c r="D10" s="352">
        <v>0.08</v>
      </c>
      <c r="E10" s="352">
        <v>0.08</v>
      </c>
      <c r="F10" s="352">
        <v>0.05</v>
      </c>
    </row>
    <row r="11" spans="1:6" ht="21" customHeight="1" thickBot="1">
      <c r="A11" s="322" t="s">
        <v>97</v>
      </c>
      <c r="B11" s="351">
        <v>0.08</v>
      </c>
      <c r="C11" s="351">
        <v>0.05</v>
      </c>
      <c r="D11" s="352">
        <v>0.06</v>
      </c>
      <c r="E11" s="352">
        <v>7.0000000000000007E-2</v>
      </c>
      <c r="F11" s="352">
        <v>7.0000000000000007E-2</v>
      </c>
    </row>
    <row r="12" spans="1:6" ht="21" customHeight="1" thickBot="1">
      <c r="A12" s="322" t="s">
        <v>98</v>
      </c>
      <c r="B12" s="351">
        <v>0.05</v>
      </c>
      <c r="C12" s="351">
        <v>0.05</v>
      </c>
      <c r="D12" s="352">
        <v>0.06</v>
      </c>
      <c r="E12" s="352">
        <v>0.05</v>
      </c>
      <c r="F12" s="352">
        <v>0.05</v>
      </c>
    </row>
    <row r="13" spans="1:6" ht="21" customHeight="1" thickBot="1">
      <c r="A13" s="322" t="s">
        <v>99</v>
      </c>
      <c r="B13" s="351">
        <v>0.04</v>
      </c>
      <c r="C13" s="351">
        <v>0.03</v>
      </c>
      <c r="D13" s="352">
        <v>0.03</v>
      </c>
      <c r="E13" s="352">
        <v>0.04</v>
      </c>
      <c r="F13" s="352">
        <v>0.04</v>
      </c>
    </row>
    <row r="14" spans="1:6" ht="21" customHeight="1" thickBot="1">
      <c r="A14" s="322" t="s">
        <v>100</v>
      </c>
      <c r="B14" s="351">
        <v>0.02</v>
      </c>
      <c r="C14" s="352">
        <v>0.03</v>
      </c>
      <c r="D14" s="352">
        <v>0.05</v>
      </c>
      <c r="E14" s="352">
        <v>0.08</v>
      </c>
      <c r="F14" s="352">
        <v>7.9999999999999988E-2</v>
      </c>
    </row>
    <row r="15" spans="1:6" ht="21" customHeight="1" thickBot="1">
      <c r="A15" s="322" t="s">
        <v>101</v>
      </c>
      <c r="B15" s="351">
        <v>0.11</v>
      </c>
      <c r="C15" s="352">
        <v>0.12</v>
      </c>
      <c r="D15" s="352">
        <v>7.0000000000000007E-2</v>
      </c>
      <c r="E15" s="352">
        <v>0.12</v>
      </c>
      <c r="F15" s="352">
        <v>0.13</v>
      </c>
    </row>
    <row r="16" spans="1:6" s="67" customFormat="1" ht="21" customHeight="1" thickBot="1">
      <c r="A16" s="328" t="s">
        <v>102</v>
      </c>
      <c r="B16" s="334">
        <v>1.0000000000000002</v>
      </c>
      <c r="C16" s="335">
        <v>1</v>
      </c>
      <c r="D16" s="335">
        <v>1.0000000000000002</v>
      </c>
      <c r="E16" s="335">
        <v>1</v>
      </c>
      <c r="F16" s="335">
        <v>1</v>
      </c>
    </row>
    <row r="17" spans="1:6" ht="21" customHeight="1" thickBot="1">
      <c r="F17" s="6"/>
    </row>
    <row r="18" spans="1:6" ht="35.1" customHeight="1" thickBot="1">
      <c r="A18" s="328" t="s">
        <v>188</v>
      </c>
      <c r="B18" s="334">
        <v>1.61</v>
      </c>
      <c r="C18" s="335">
        <v>1.64</v>
      </c>
      <c r="D18" s="335">
        <v>1.8</v>
      </c>
      <c r="E18" s="335">
        <v>1.89</v>
      </c>
      <c r="F18" s="335">
        <v>1.8</v>
      </c>
    </row>
    <row r="21" spans="1:6">
      <c r="A21" s="27" t="s">
        <v>19</v>
      </c>
      <c r="B21" s="3"/>
    </row>
    <row r="22" spans="1:6">
      <c r="A22" s="1017" t="s">
        <v>719</v>
      </c>
      <c r="B22" s="1017"/>
      <c r="C22" s="1017"/>
      <c r="D22" s="1017"/>
      <c r="E22" s="1017"/>
      <c r="F22" s="1017"/>
    </row>
    <row r="23" spans="1:6" s="24" customFormat="1" ht="15" customHeight="1">
      <c r="A23" s="84"/>
    </row>
    <row r="24" spans="1:6" s="24" customFormat="1" ht="15" customHeight="1">
      <c r="A24" s="90"/>
    </row>
    <row r="25" spans="1:6" s="24" customFormat="1" ht="15" customHeight="1">
      <c r="A25" s="90"/>
    </row>
    <row r="26" spans="1:6" s="24" customFormat="1" ht="15" customHeight="1">
      <c r="A26" s="90"/>
    </row>
  </sheetData>
  <mergeCells count="1">
    <mergeCell ref="A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vt:i4>
      </vt:variant>
    </vt:vector>
  </HeadingPairs>
  <TitlesOfParts>
    <vt:vector size="35" baseType="lpstr">
      <vt:lpstr>Contents</vt:lpstr>
      <vt:lpstr>1 - Cash Generation</vt:lpstr>
      <vt:lpstr>2 - HoldCo cashflow</vt:lpstr>
      <vt:lpstr>3 - Sources &amp; uses</vt:lpstr>
      <vt:lpstr>4 - Long-term free cash</vt:lpstr>
      <vt:lpstr>5 - Management Actions</vt:lpstr>
      <vt:lpstr>6 - PGH Solvency</vt:lpstr>
      <vt:lpstr>7 - LifeCo Free Surplus</vt:lpstr>
      <vt:lpstr>8 - SCR breakdown</vt:lpstr>
      <vt:lpstr>9 - Sensitivities</vt:lpstr>
      <vt:lpstr>10a - AUA &amp; flows</vt:lpstr>
      <vt:lpstr>10b - AUA &amp; Flows (FY 2020+)</vt:lpstr>
      <vt:lpstr>11 - AUA by fund</vt:lpstr>
      <vt:lpstr>12a - New business (historic)</vt:lpstr>
      <vt:lpstr>12b - New business (2020+)</vt:lpstr>
      <vt:lpstr>13 - Asset data</vt:lpstr>
      <vt:lpstr>14 - Debt exposure country</vt:lpstr>
      <vt:lpstr>15 - Credit rating debt</vt:lpstr>
      <vt:lpstr>16 - Sh Debt by sector</vt:lpstr>
      <vt:lpstr>17 - Illiquids</vt:lpstr>
      <vt:lpstr>18a - Leverage (historic)</vt:lpstr>
      <vt:lpstr>18b - Leverage (FY22 restated+)</vt:lpstr>
      <vt:lpstr>19 - Dividends</vt:lpstr>
      <vt:lpstr>20 - Acqs</vt:lpstr>
      <vt:lpstr>21 - SH debt</vt:lpstr>
      <vt:lpstr>22 - FY22 IFRS P&amp;L (IP format)</vt:lpstr>
      <vt:lpstr>23 - FY22 Shareholders' equity</vt:lpstr>
      <vt:lpstr>24 - FY22 Adj.equity &amp; CSM</vt:lpstr>
      <vt:lpstr>25 - HY23 IFRS P&amp;L (IP format)</vt:lpstr>
      <vt:lpstr>26 - HY23 Adj.equity &amp; CSM AOMs</vt:lpstr>
      <vt:lpstr>27 - HY23 Income Statement</vt:lpstr>
      <vt:lpstr>28 - HY23 Balance Sheet</vt:lpstr>
      <vt:lpstr>'22 - FY22 IFRS P&amp;L (IP format)'!Print_Area</vt:lpstr>
      <vt:lpstr>'23 - FY22 Shareholders'' equity'!Print_Area</vt:lpstr>
      <vt:lpstr>'24 - FY22 Adj.equity &amp; CSM'!Print_Area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2023-09-27T22:30:04Z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