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3895" windowHeight="11670" tabRatio="934"/>
  </bookViews>
  <sheets>
    <sheet name="Contents" sheetId="2" r:id="rId1"/>
    <sheet name="1 - Cash Generation" sheetId="3" r:id="rId2"/>
    <sheet name="2 - Cash target rec" sheetId="29" r:id="rId3"/>
    <sheet name="3 - HoldCo cashflow" sheetId="4" r:id="rId4"/>
    <sheet name="4 - Sources &amp; uses" sheetId="5" r:id="rId5"/>
    <sheet name="5 - Long-term free cash" sheetId="28" r:id="rId6"/>
    <sheet name="6a - IFRS IP format (historic)" sheetId="7" r:id="rId7"/>
    <sheet name="6b - IFRS IP format (2020+)" sheetId="30" r:id="rId8"/>
    <sheet name="7a - Operating profit analysis" sheetId="6" r:id="rId9"/>
    <sheet name="7b - Operating profit drivers" sheetId="31" r:id="rId10"/>
    <sheet name="8 - Management Actions" sheetId="8" r:id="rId11"/>
    <sheet name="9 - PGH Solvency" sheetId="32" r:id="rId12"/>
    <sheet name="10 - LifeCo Free Surplus" sheetId="10" r:id="rId13"/>
    <sheet name="11 - SCR breakdown" sheetId="11" r:id="rId14"/>
    <sheet name="12 - Sensitivities" sheetId="12" r:id="rId15"/>
    <sheet name="13a - AUA &amp; flows" sheetId="13" r:id="rId16"/>
    <sheet name="13b - AUA &amp; Flows (FY 2020+)" sheetId="26" r:id="rId17"/>
    <sheet name="14 - AUA by fund" sheetId="14" r:id="rId18"/>
    <sheet name="15a - New business (historic)" sheetId="16" r:id="rId19"/>
    <sheet name="15b - New business (2020+)" sheetId="25" r:id="rId20"/>
    <sheet name="16 - Asset data" sheetId="17" r:id="rId21"/>
    <sheet name="17 - Debt exposure country" sheetId="18" r:id="rId22"/>
    <sheet name="18 - Credit rating debt" sheetId="23" r:id="rId23"/>
    <sheet name="19 - Sh Debt by sector" sheetId="15" r:id="rId24"/>
    <sheet name="20 - Illiquids" sheetId="24" r:id="rId25"/>
    <sheet name="21 - Leverage" sheetId="19" r:id="rId26"/>
    <sheet name="22 - Dividends" sheetId="20" r:id="rId27"/>
    <sheet name="23 - Acqs" sheetId="21" r:id="rId28"/>
    <sheet name="24 - SH debt" sheetId="22" r:id="rId29"/>
  </sheets>
  <calcPr calcId="162913"/>
</workbook>
</file>

<file path=xl/calcChain.xml><?xml version="1.0" encoding="utf-8"?>
<calcChain xmlns="http://schemas.openxmlformats.org/spreadsheetml/2006/main">
  <c r="I87" i="32" l="1"/>
  <c r="I76" i="32" l="1"/>
  <c r="I46" i="32"/>
  <c r="I49" i="32" s="1"/>
  <c r="I65" i="32" s="1"/>
  <c r="I67" i="32" s="1"/>
  <c r="I39" i="32"/>
  <c r="I36" i="32"/>
  <c r="J15" i="4" l="1"/>
  <c r="D9" i="31" l="1"/>
  <c r="G15" i="10" l="1"/>
  <c r="G14" i="10"/>
  <c r="N31" i="26"/>
  <c r="R31" i="26"/>
  <c r="R27" i="26"/>
  <c r="R26" i="26"/>
  <c r="P31" i="26"/>
  <c r="N34" i="26"/>
  <c r="N26" i="26"/>
  <c r="L31" i="26"/>
  <c r="J31" i="26"/>
  <c r="H33" i="26"/>
  <c r="H31" i="26"/>
  <c r="F31" i="26"/>
  <c r="D34" i="26"/>
  <c r="D31" i="26"/>
  <c r="J28" i="26"/>
  <c r="F19" i="26"/>
  <c r="F16" i="26"/>
  <c r="F15" i="26"/>
  <c r="F30" i="28"/>
  <c r="F26" i="28"/>
  <c r="F25" i="28"/>
  <c r="F24" i="28"/>
  <c r="F23" i="28"/>
  <c r="F22" i="28"/>
  <c r="F8" i="28"/>
  <c r="F9" i="28"/>
  <c r="F6" i="28"/>
  <c r="D9" i="5"/>
  <c r="D8" i="5"/>
  <c r="D7" i="5"/>
  <c r="J16" i="4"/>
  <c r="J14" i="4"/>
  <c r="J13" i="4"/>
  <c r="J12" i="4"/>
  <c r="J11" i="4"/>
  <c r="J10" i="4"/>
  <c r="D12" i="29"/>
  <c r="D11" i="29"/>
  <c r="D10" i="29"/>
  <c r="D6" i="29"/>
  <c r="C22" i="23"/>
  <c r="C19" i="23"/>
  <c r="B24" i="23"/>
  <c r="C21" i="23"/>
  <c r="C23" i="23"/>
  <c r="C20" i="23"/>
  <c r="I9" i="6"/>
  <c r="I8" i="6"/>
  <c r="H11" i="6"/>
  <c r="I7" i="6"/>
  <c r="I6" i="6"/>
  <c r="I11" i="6" s="1"/>
  <c r="G27" i="15"/>
  <c r="G28" i="15"/>
  <c r="G29" i="15"/>
  <c r="G30" i="15"/>
  <c r="G40" i="15"/>
  <c r="G31" i="15"/>
  <c r="G32" i="15"/>
  <c r="G33" i="15"/>
  <c r="G34" i="15"/>
  <c r="G35" i="15"/>
  <c r="G36" i="15"/>
  <c r="G37" i="15"/>
  <c r="G38" i="15"/>
  <c r="G39" i="15"/>
  <c r="G26" i="15"/>
  <c r="C40" i="15"/>
  <c r="D40" i="15"/>
  <c r="E40" i="15"/>
  <c r="F40" i="15"/>
  <c r="B40" i="15"/>
  <c r="G15" i="15"/>
  <c r="G14" i="15"/>
  <c r="I14" i="15" s="1"/>
  <c r="G13" i="15"/>
  <c r="G12" i="15"/>
  <c r="G10" i="15"/>
  <c r="G9" i="15"/>
  <c r="B18" i="15"/>
  <c r="B19" i="15" s="1"/>
  <c r="G7" i="15"/>
  <c r="I7" i="15" s="1"/>
  <c r="E18" i="15"/>
  <c r="F19" i="18"/>
  <c r="B22" i="18"/>
  <c r="F38" i="17"/>
  <c r="E38" i="17"/>
  <c r="D38" i="17"/>
  <c r="C38" i="17"/>
  <c r="B38" i="17"/>
  <c r="H8" i="19"/>
  <c r="H20" i="19"/>
  <c r="H19" i="19"/>
  <c r="H17" i="19"/>
  <c r="D16" i="11"/>
  <c r="G22" i="10"/>
  <c r="G5" i="10"/>
  <c r="I10" i="6"/>
  <c r="G11" i="6"/>
  <c r="F11" i="6"/>
  <c r="E11" i="6"/>
  <c r="F9" i="18"/>
  <c r="G16" i="15"/>
  <c r="F16" i="18"/>
  <c r="D22" i="18"/>
  <c r="F14" i="18"/>
  <c r="F12" i="18"/>
  <c r="F7" i="18"/>
  <c r="F10" i="18"/>
  <c r="F15" i="18"/>
  <c r="F18" i="18"/>
  <c r="F11" i="18"/>
  <c r="F17" i="18"/>
  <c r="G5" i="15"/>
  <c r="G6" i="15"/>
  <c r="G18" i="15" s="1"/>
  <c r="G11" i="15"/>
  <c r="I11" i="15" s="1"/>
  <c r="G4" i="15"/>
  <c r="D18" i="15"/>
  <c r="G17" i="15"/>
  <c r="F18" i="15"/>
  <c r="G8" i="15"/>
  <c r="I8" i="15" s="1"/>
  <c r="D11" i="6"/>
  <c r="B11" i="23"/>
  <c r="C9" i="23" s="1"/>
  <c r="F13" i="18"/>
  <c r="C18" i="15"/>
  <c r="F8" i="18"/>
  <c r="F22" i="18"/>
  <c r="F21" i="18"/>
  <c r="F30" i="18"/>
  <c r="G21" i="18"/>
  <c r="I16" i="15" l="1"/>
  <c r="I9" i="15"/>
  <c r="I10" i="15"/>
  <c r="E19" i="15"/>
  <c r="I6" i="15"/>
  <c r="I12" i="15"/>
  <c r="I17" i="15"/>
  <c r="D19" i="15"/>
  <c r="I13" i="15"/>
  <c r="I4" i="15"/>
  <c r="F19" i="15"/>
  <c r="I15" i="15"/>
  <c r="I5" i="15"/>
  <c r="C19" i="15"/>
  <c r="G19" i="15" s="1"/>
  <c r="C10" i="23"/>
  <c r="C8" i="23"/>
  <c r="C7" i="23"/>
  <c r="C6" i="23"/>
  <c r="C11" i="23" s="1"/>
  <c r="I18" i="15" l="1"/>
</calcChain>
</file>

<file path=xl/sharedStrings.xml><?xml version="1.0" encoding="utf-8"?>
<sst xmlns="http://schemas.openxmlformats.org/spreadsheetml/2006/main" count="1660" uniqueCount="774">
  <si>
    <t>Cash Generation</t>
  </si>
  <si>
    <t>Holding company cashflow</t>
  </si>
  <si>
    <t>Acquisitions</t>
  </si>
  <si>
    <t>AUA</t>
  </si>
  <si>
    <t>New business</t>
  </si>
  <si>
    <t>Asset data</t>
  </si>
  <si>
    <t>Year on Year Delivery</t>
  </si>
  <si>
    <t>HY2020</t>
  </si>
  <si>
    <t>Split:</t>
  </si>
  <si>
    <t>N/A</t>
  </si>
  <si>
    <t>CASH GENERATION</t>
  </si>
  <si>
    <t>2019 - 2023 (set Mar 2019)</t>
  </si>
  <si>
    <t>2020 - 2023 (set Mar 2020)</t>
  </si>
  <si>
    <t>2020 - 2023 (set Aug 2020)</t>
  </si>
  <si>
    <t>Long Term Cash Generation (£bn)</t>
  </si>
  <si>
    <t>2016 - 2020 (set Mar 2016)</t>
  </si>
  <si>
    <t>2016 - 2020 (set Mar 2017)</t>
  </si>
  <si>
    <t>2018 - 2022 (Set Mar 2018)</t>
  </si>
  <si>
    <t>Note 2</t>
  </si>
  <si>
    <t>Note 3</t>
  </si>
  <si>
    <t>Note 1</t>
  </si>
  <si>
    <t>Notes</t>
  </si>
  <si>
    <t>Note 4</t>
  </si>
  <si>
    <t>Note 1: Six year target</t>
  </si>
  <si>
    <t>2014 - 2019 (set Mar 2014)</t>
  </si>
  <si>
    <t>2011 - 2016 (set Aug 2012)</t>
  </si>
  <si>
    <t>2011 - 2016 (set Mar 2013)</t>
  </si>
  <si>
    <t>2011 - 2016  (set Mar 2012)</t>
  </si>
  <si>
    <t>2010 - 2014  (set Jun 2010)</t>
  </si>
  <si>
    <t>£m</t>
  </si>
  <si>
    <t>Opening cash and cash equivalents</t>
  </si>
  <si>
    <t>Uses of cash</t>
  </si>
  <si>
    <t>Operating expenses</t>
  </si>
  <si>
    <t>Pension scheme contributions</t>
  </si>
  <si>
    <t>Debt interest</t>
  </si>
  <si>
    <t>Shareholder dividend</t>
  </si>
  <si>
    <t>Total cash outflows</t>
  </si>
  <si>
    <t>Cost of acquisitions</t>
  </si>
  <si>
    <t>Closing cash and cash equivalents</t>
  </si>
  <si>
    <t>HOLDING COMPANY CASHFLOW</t>
  </si>
  <si>
    <t>Debt repayments</t>
  </si>
  <si>
    <t>Tab Ref</t>
  </si>
  <si>
    <t>Description</t>
  </si>
  <si>
    <t>Time Horizon</t>
  </si>
  <si>
    <t>5 years</t>
  </si>
  <si>
    <t>Management actions</t>
  </si>
  <si>
    <t>Sensitivities</t>
  </si>
  <si>
    <t>4 years</t>
  </si>
  <si>
    <t>Solvency II Balance Sheet</t>
  </si>
  <si>
    <t>SCR breakdown</t>
  </si>
  <si>
    <t>Phoenix</t>
  </si>
  <si>
    <t>£bn</t>
  </si>
  <si>
    <t>Expected Return</t>
  </si>
  <si>
    <t>UK Heritage</t>
  </si>
  <si>
    <t>UK Open</t>
  </si>
  <si>
    <t>Europe</t>
  </si>
  <si>
    <t>Service company</t>
  </si>
  <si>
    <t>Group costs</t>
  </si>
  <si>
    <t>Experience</t>
  </si>
  <si>
    <t>Model &amp; methodology changes</t>
  </si>
  <si>
    <t>Assumptions</t>
  </si>
  <si>
    <t>A</t>
  </si>
  <si>
    <t>B</t>
  </si>
  <si>
    <t>Operating Profit</t>
  </si>
  <si>
    <t>Operating profit before tax</t>
  </si>
  <si>
    <t>Investment Return variances &amp; economic assumption changes</t>
  </si>
  <si>
    <t>Amortisation of intangibles</t>
  </si>
  <si>
    <t>Other non-operating items</t>
  </si>
  <si>
    <t>Finance costs</t>
  </si>
  <si>
    <t>Profit before tax attributable to non-controlling interest</t>
  </si>
  <si>
    <t>Profit / (Loss) before tax attributable to owners</t>
  </si>
  <si>
    <t>Tax credit / (charge) attributable to owners</t>
  </si>
  <si>
    <t>Profit / (Loss) after tax attributable to owners</t>
  </si>
  <si>
    <t>Note 2: Increase post acquisition of AXA Wealth and Abbey Life</t>
  </si>
  <si>
    <t>Note 3: Increased post acquisition of Standard Life Assurance Limited</t>
  </si>
  <si>
    <t>Note 4: Increased post acquisition of ReAssure</t>
  </si>
  <si>
    <t>Phoenix Life</t>
  </si>
  <si>
    <t>MANAGEMENT ACTIONS</t>
  </si>
  <si>
    <t>Own Funds</t>
  </si>
  <si>
    <t>SCR</t>
  </si>
  <si>
    <t>Excess</t>
  </si>
  <si>
    <t>not available</t>
  </si>
  <si>
    <t>Tier 1 unrestricted</t>
  </si>
  <si>
    <t>Tier 1 restricted</t>
  </si>
  <si>
    <t>Tier 2</t>
  </si>
  <si>
    <t>Eligible Own Funds</t>
  </si>
  <si>
    <t>Regulatory Ratio %</t>
  </si>
  <si>
    <t>PGH GROUP SOLVENCY II</t>
  </si>
  <si>
    <t>Regulatory Balance Sheet (£bn)</t>
  </si>
  <si>
    <t>Shareholder Balance Sheet (£bn)</t>
  </si>
  <si>
    <t>Tier 3</t>
  </si>
  <si>
    <t>Reconciliation of Own Funds - Regulatory v Shareholder</t>
  </si>
  <si>
    <t>PGH Solvency II Regulatory own funds</t>
  </si>
  <si>
    <t>PGH Shareholder own funds</t>
  </si>
  <si>
    <t>PGH Solvency II Excess over SCR</t>
  </si>
  <si>
    <t>PGH Shareholder Excess over SCR</t>
  </si>
  <si>
    <t>Less: Unsupported with-profit funds</t>
  </si>
  <si>
    <t>Proxy to Shareholder Value</t>
  </si>
  <si>
    <t>Less: PGL and Pearl pension schemes</t>
  </si>
  <si>
    <t>Add: contract boundaries</t>
  </si>
  <si>
    <t>Add: Shareholders share of with-profit estate</t>
  </si>
  <si>
    <t>No. of shares (millions)</t>
  </si>
  <si>
    <t>Shareholder Value per share (£)</t>
  </si>
  <si>
    <t>Opening Solvency II Excess</t>
  </si>
  <si>
    <t>Surplus emerging &amp; release of capital requirements</t>
  </si>
  <si>
    <t>Delivery of capital synergies - SLAL</t>
  </si>
  <si>
    <t>Impact of debt issuance</t>
  </si>
  <si>
    <t>New business strain incl. BPA</t>
  </si>
  <si>
    <t>Brexit preparations</t>
  </si>
  <si>
    <t>Financing costs, pension contributions &amp; dividend</t>
  </si>
  <si>
    <t>Change in PGH Group Solvency II Excess (£bn)</t>
  </si>
  <si>
    <t>Opening Solvency II Excess - unadjusted</t>
  </si>
  <si>
    <t>Impact of acquisition</t>
  </si>
  <si>
    <t>Closing PGH Solvency II Excess</t>
  </si>
  <si>
    <t>Closing PGH Solvency II Excess - Proforma</t>
  </si>
  <si>
    <t>Note 1: Change of top EEA company from Phoenix Life Holdings Limited to Phoenix Group Holdings following onshore led to recapture of £0.5bn of RCF debt and £0.3bn senior bond.</t>
  </si>
  <si>
    <t>Note 2: 2018 Opening Pro forma adjustment for inclusion of Standard Life post acquisition</t>
  </si>
  <si>
    <t xml:space="preserve">Year on Year Delivery </t>
  </si>
  <si>
    <t>LIFECO FREE SURPLUS</t>
  </si>
  <si>
    <t>Change in LifeCo Free Surplus (£bn)</t>
  </si>
  <si>
    <t>Economics variances, financing &amp; other</t>
  </si>
  <si>
    <t>Cash remittances to holding companies</t>
  </si>
  <si>
    <t>Cash remittances from holding companies</t>
  </si>
  <si>
    <t>-</t>
  </si>
  <si>
    <t>SCR BREAKDOWN - SHAREHOLDER CAPITAL PRE-DIVERSIFICATION</t>
  </si>
  <si>
    <t>Spilt of SCR pre diversification benefits on Shareholder Capital basis</t>
  </si>
  <si>
    <t>Longevity</t>
  </si>
  <si>
    <t>Property</t>
  </si>
  <si>
    <t>Credit</t>
  </si>
  <si>
    <t>Persistency</t>
  </si>
  <si>
    <t>Interest rates</t>
  </si>
  <si>
    <t>Operational</t>
  </si>
  <si>
    <t>Equity</t>
  </si>
  <si>
    <t>Currency</t>
  </si>
  <si>
    <t>Other market risks</t>
  </si>
  <si>
    <t>Other non-market risks</t>
  </si>
  <si>
    <t>Total</t>
  </si>
  <si>
    <t>CY</t>
  </si>
  <si>
    <t>Solvency II surplus</t>
  </si>
  <si>
    <t>%</t>
  </si>
  <si>
    <t>Solvency II base</t>
  </si>
  <si>
    <t>Total AUA</t>
  </si>
  <si>
    <t>Opening AUA - unadjusted</t>
  </si>
  <si>
    <t>Opening AUA</t>
  </si>
  <si>
    <t>Market movements</t>
  </si>
  <si>
    <t>Closing AUA</t>
  </si>
  <si>
    <t>Proforma adjustment for acquisition of Standard Life</t>
  </si>
  <si>
    <t>Workplace</t>
  </si>
  <si>
    <t>Retail</t>
  </si>
  <si>
    <t>Wrap SIPP</t>
  </si>
  <si>
    <t>FY 2018 AUA</t>
  </si>
  <si>
    <t>Gross inflows - new</t>
  </si>
  <si>
    <t>Gross inflows - existing</t>
  </si>
  <si>
    <t>Outflows</t>
  </si>
  <si>
    <t>Reclassified</t>
  </si>
  <si>
    <t>FY 2019 AUA</t>
  </si>
  <si>
    <t>HY 2020 AUA</t>
  </si>
  <si>
    <t>With-profits</t>
  </si>
  <si>
    <t>Unit Linked</t>
  </si>
  <si>
    <t>AUA BY SEGMENT &amp; FUND TYPE</t>
  </si>
  <si>
    <t>Total UK Open</t>
  </si>
  <si>
    <t>Germany</t>
  </si>
  <si>
    <t>Ireland</t>
  </si>
  <si>
    <t>TOTAL AUA</t>
  </si>
  <si>
    <t>AAA</t>
  </si>
  <si>
    <t>AA</t>
  </si>
  <si>
    <t>BBB</t>
  </si>
  <si>
    <t>BB &amp; below and unrated</t>
  </si>
  <si>
    <t>Tech and Telecoms</t>
  </si>
  <si>
    <t>Consumer, Non-cyclical</t>
  </si>
  <si>
    <t>Banks</t>
  </si>
  <si>
    <t>Financial Services</t>
  </si>
  <si>
    <t>Utilities</t>
  </si>
  <si>
    <t>Insurance</t>
  </si>
  <si>
    <t>Oil and Gas</t>
  </si>
  <si>
    <t>Financing Loans</t>
  </si>
  <si>
    <t>Infrastructure</t>
  </si>
  <si>
    <t>Total %</t>
  </si>
  <si>
    <t>Gilts /Sovereign/Supra/sub-sov</t>
  </si>
  <si>
    <t>SHAREHOLDER DEBT - SECTOR &amp; CREDIT QUALITY</t>
  </si>
  <si>
    <t>FY 2019 £m</t>
  </si>
  <si>
    <t>Industrials</t>
  </si>
  <si>
    <t>Consumer, Cyclical</t>
  </si>
  <si>
    <t>Real Estate</t>
  </si>
  <si>
    <t>Other</t>
  </si>
  <si>
    <t>Cash</t>
  </si>
  <si>
    <t>IFRS</t>
  </si>
  <si>
    <t>Solvency</t>
  </si>
  <si>
    <t>Retail pensions</t>
  </si>
  <si>
    <t>Summary AUA Movement -:</t>
  </si>
  <si>
    <t>Movement in AUA by product type  (£bn)</t>
  </si>
  <si>
    <t>New business contribution - UK Open (£m) -:</t>
  </si>
  <si>
    <t>New business contribution - Europe (£m)</t>
  </si>
  <si>
    <t>NEW BUSINESS</t>
  </si>
  <si>
    <t>BPA stats</t>
  </si>
  <si>
    <t>Premiums (£m)</t>
  </si>
  <si>
    <t>Capital to premiums conversion</t>
  </si>
  <si>
    <t>Average payback before internal capital management policy</t>
  </si>
  <si>
    <t>Average payback after internal capital management policy</t>
  </si>
  <si>
    <t>Capital to new incremental cash generation conversion</t>
  </si>
  <si>
    <t>Deals completed (external)</t>
  </si>
  <si>
    <t>9 - 10 yrs</t>
  </si>
  <si>
    <t>6 - 7 yrs</t>
  </si>
  <si>
    <t>Day 1 capital allocation after internal capital management policy</t>
  </si>
  <si>
    <t>4 - 5 yrs</t>
  </si>
  <si>
    <t>Total shareholder, non-profit and supported with-profits</t>
  </si>
  <si>
    <t>Non-supported with-profit funds</t>
  </si>
  <si>
    <t>Unit linked</t>
  </si>
  <si>
    <t>Total policyholder assets</t>
  </si>
  <si>
    <t>TOTAL ASSETS</t>
  </si>
  <si>
    <t>Cash deposits</t>
  </si>
  <si>
    <t>Total debt securities</t>
  </si>
  <si>
    <t>Equity securities</t>
  </si>
  <si>
    <t>Property investments</t>
  </si>
  <si>
    <t>Equity Release mortgages</t>
  </si>
  <si>
    <t>Commercial real estate loans</t>
  </si>
  <si>
    <t>Other investments *</t>
  </si>
  <si>
    <t>ASSET MIX OF LIFE COMPANIES</t>
  </si>
  <si>
    <t>Asset mix of life companies @ FY 2019</t>
  </si>
  <si>
    <t>Asset mix of life companies @ FY 2018</t>
  </si>
  <si>
    <t xml:space="preserve">    Debt securities - gilts</t>
  </si>
  <si>
    <t xml:space="preserve">    Debt securities - infrastructure loans</t>
  </si>
  <si>
    <t xml:space="preserve">    Debt securities - UK local authority loans</t>
  </si>
  <si>
    <t xml:space="preserve">    Debt securities - private placements</t>
  </si>
  <si>
    <t xml:space="preserve">    Debt securities - other bonds</t>
  </si>
  <si>
    <t>CASH SENSITIVITIES</t>
  </si>
  <si>
    <t>SOLVENCY II REGULATORY SENSITIVITIES</t>
  </si>
  <si>
    <t>SOLVENCY II SHAREHOLDER SENSITIVITIES</t>
  </si>
  <si>
    <t>Life company asset data</t>
  </si>
  <si>
    <t>3 years</t>
  </si>
  <si>
    <t>Total debt</t>
  </si>
  <si>
    <t>Policyholder</t>
  </si>
  <si>
    <t>UK</t>
  </si>
  <si>
    <t>Supranationals</t>
  </si>
  <si>
    <t>USA</t>
  </si>
  <si>
    <t xml:space="preserve">France </t>
  </si>
  <si>
    <t xml:space="preserve">Netherlands </t>
  </si>
  <si>
    <t>Italy</t>
  </si>
  <si>
    <t>Luxembourg</t>
  </si>
  <si>
    <t>Belgium</t>
  </si>
  <si>
    <t>Spain</t>
  </si>
  <si>
    <t>Other - Eurozone</t>
  </si>
  <si>
    <t>Total debt exposure</t>
  </si>
  <si>
    <t>of which Peripheral Eurozone</t>
  </si>
  <si>
    <t>Asset mix of life companies @ FY 2017</t>
  </si>
  <si>
    <t>SCCR Ratio %</t>
  </si>
  <si>
    <t>LEVERAGE</t>
  </si>
  <si>
    <t>Fitch Leverage</t>
  </si>
  <si>
    <t>Shareholder Equity</t>
  </si>
  <si>
    <t>Non controlling interests</t>
  </si>
  <si>
    <t>Unallocated surplus</t>
  </si>
  <si>
    <t>Total  Shareholder Equity - Fitch basis</t>
  </si>
  <si>
    <t>Tier 1 notes</t>
  </si>
  <si>
    <t>Total Shareholder debt</t>
  </si>
  <si>
    <t>Fitch Leverage (B / A + B)</t>
  </si>
  <si>
    <t>IFRS Leverage</t>
  </si>
  <si>
    <t>Shareholder debt</t>
  </si>
  <si>
    <t>Total  Shareholder Debt incl Tier 1 Notes</t>
  </si>
  <si>
    <t>IFRS Leverage (B / A + B)</t>
  </si>
  <si>
    <t>Dividends</t>
  </si>
  <si>
    <t>DIVIDENDS</t>
  </si>
  <si>
    <t>ACQUISITIONS</t>
  </si>
  <si>
    <t>AXA</t>
  </si>
  <si>
    <t>Abbey Life</t>
  </si>
  <si>
    <t>ReAssure</t>
  </si>
  <si>
    <t>Standard Life</t>
  </si>
  <si>
    <t>Target on announcement</t>
  </si>
  <si>
    <t>Revised target</t>
  </si>
  <si>
    <t>Capital Synergies (£m)</t>
  </si>
  <si>
    <t>One off cost saving (£m)</t>
  </si>
  <si>
    <t>Delivery to date</t>
  </si>
  <si>
    <t>DPS change</t>
  </si>
  <si>
    <t>Price (£m)</t>
  </si>
  <si>
    <t>Price / SII Own Funds Ratio</t>
  </si>
  <si>
    <t>0.89 x</t>
  </si>
  <si>
    <t>5% uplift</t>
  </si>
  <si>
    <t>3% uplift</t>
  </si>
  <si>
    <t>3.5% uplift</t>
  </si>
  <si>
    <t>Cost Synergies per annum (£m)</t>
  </si>
  <si>
    <t>Announcement Date</t>
  </si>
  <si>
    <t>Completion Date</t>
  </si>
  <si>
    <t>13 - 15</t>
  </si>
  <si>
    <t>0.85x</t>
  </si>
  <si>
    <t>0.84x</t>
  </si>
  <si>
    <t>0.91x</t>
  </si>
  <si>
    <t>Shareholder debt portfolio</t>
  </si>
  <si>
    <t>Shareholder debt investment portfolio by sector and credit rating</t>
  </si>
  <si>
    <t>SHAREHOLDER DEBT</t>
  </si>
  <si>
    <t>Instrument</t>
  </si>
  <si>
    <t>Issuer / Borrower</t>
  </si>
  <si>
    <t>Maturity</t>
  </si>
  <si>
    <t>Bank Debt</t>
  </si>
  <si>
    <t>Phoenix Group Holdings plc</t>
  </si>
  <si>
    <t>Bonds</t>
  </si>
  <si>
    <t>Credit rating analysis of debt portfolio</t>
  </si>
  <si>
    <t>CREDIT RATING ANALYSIS OF DEBT PORTFOLIO</t>
  </si>
  <si>
    <t>Portfolio (£bn)</t>
  </si>
  <si>
    <t>Private Placements</t>
  </si>
  <si>
    <t>Commercial Real Estate</t>
  </si>
  <si>
    <t>Infrastructure Debt</t>
  </si>
  <si>
    <t>A+</t>
  </si>
  <si>
    <t>In year origination (£bn)</t>
  </si>
  <si>
    <t>Average credit rating</t>
  </si>
  <si>
    <t>ESG investment (£m)</t>
  </si>
  <si>
    <t>Solvency II benefit (£m)</t>
  </si>
  <si>
    <t>Average LTV (%)</t>
  </si>
  <si>
    <t>Average age (years)</t>
  </si>
  <si>
    <t>Average time to redemption (years)</t>
  </si>
  <si>
    <t>Portfolio</t>
  </si>
  <si>
    <t>In Year origination</t>
  </si>
  <si>
    <t>Regional distribution</t>
  </si>
  <si>
    <t>South East</t>
  </si>
  <si>
    <t>South West</t>
  </si>
  <si>
    <t>East</t>
  </si>
  <si>
    <t>Scotland</t>
  </si>
  <si>
    <t>North West</t>
  </si>
  <si>
    <t>West Midlands</t>
  </si>
  <si>
    <t>London</t>
  </si>
  <si>
    <t>Wales</t>
  </si>
  <si>
    <t>East Midlands</t>
  </si>
  <si>
    <t>North East</t>
  </si>
  <si>
    <t>Yorkshire and Humberside</t>
  </si>
  <si>
    <t>Northern Ireland</t>
  </si>
  <si>
    <t>OPERATING PROFIT ANALYSIS</t>
  </si>
  <si>
    <t>Annuities</t>
  </si>
  <si>
    <t>Shareholder Own Funds (excl all debt)</t>
  </si>
  <si>
    <t>Illustrative cash generation for dividends, expenses and growth</t>
  </si>
  <si>
    <t>Opening Free Surplus</t>
  </si>
  <si>
    <t>Opening Free Surplus - adjusted</t>
  </si>
  <si>
    <t>Closing Free Surplus before cash remittances</t>
  </si>
  <si>
    <t>Closing Free Surplus after cash remittances</t>
  </si>
  <si>
    <t>(1) Property stress represents an overall average fall in property values of 12%.</t>
  </si>
  <si>
    <t>(2) Property stress represents an overall average fall in property values of 20%.</t>
  </si>
  <si>
    <t>(3)Assumes the impact of a dynamic recalculation of transitionals and an element of dynamic hedging which is performed on a continuous basis to minimise exposure to the interaction of rates with other correlated risks including longevity.</t>
  </si>
  <si>
    <t>1 year</t>
  </si>
  <si>
    <t>Total incremental long term cash generation</t>
  </si>
  <si>
    <t>Incremental Long Term Cash Generation (£m)</t>
  </si>
  <si>
    <t>Total Debt exposure by country (FY only)</t>
  </si>
  <si>
    <t>Delivery to date %</t>
  </si>
  <si>
    <t>LTV levels</t>
  </si>
  <si>
    <t>0% - 40%</t>
  </si>
  <si>
    <t>41% - 50%</t>
  </si>
  <si>
    <t>51% - 60%</t>
  </si>
  <si>
    <t>% of exposure secured on assets</t>
  </si>
  <si>
    <t>No. of different exposures (counterparties)</t>
  </si>
  <si>
    <t>% of portfolio backed by UK Government (directly or indirectly)</t>
  </si>
  <si>
    <t>Exposure range (min to max)</t>
  </si>
  <si>
    <t>£500k - £63m</t>
  </si>
  <si>
    <t>Interim</t>
  </si>
  <si>
    <t>Final</t>
  </si>
  <si>
    <t>No. of shares - millions (end of yr)</t>
  </si>
  <si>
    <t>2016 - 2020</t>
  </si>
  <si>
    <t>Cash Generation expection on announcement - Short Term (£bn)</t>
  </si>
  <si>
    <t>Total Cash Generation expection on announcement over life of business (£bn)</t>
  </si>
  <si>
    <t>2018 - 2022</t>
  </si>
  <si>
    <t>2019 - 2023</t>
  </si>
  <si>
    <t>Change in PGH Group SCCR (%)</t>
  </si>
  <si>
    <t>Assumption changes &amp; experience variances</t>
  </si>
  <si>
    <t>Basic operating earnings after financing costs per share (pence)</t>
  </si>
  <si>
    <t>Operating profit</t>
  </si>
  <si>
    <t>Less financing costs</t>
  </si>
  <si>
    <t>Operating profit less financing costs pre tax</t>
  </si>
  <si>
    <t xml:space="preserve">Tax (charge)/credit </t>
  </si>
  <si>
    <t>Operating profit less financing costs post tax</t>
  </si>
  <si>
    <t>Coupon paid on Tier 1 notes, net of tax relief</t>
  </si>
  <si>
    <t>Operating earnings after financing costs</t>
  </si>
  <si>
    <t>Basic no. of shares</t>
  </si>
  <si>
    <t>Subordinated Tier 2 bond
(5.625% due Apr-2031, XS2166106448)</t>
  </si>
  <si>
    <t>Jan 2029</t>
  </si>
  <si>
    <t>Dec 2025</t>
  </si>
  <si>
    <t>Subordinated Tier 2 bond
(5.766% due Jun-2029, XS2012047473)</t>
  </si>
  <si>
    <t>Subordinated Tier 3 bond
(4.125% due Jul-2022, XS1551285007)</t>
  </si>
  <si>
    <t>Restricted Tier 1 bond
(5.625% Perpetual NC2025 XS2106524262)</t>
  </si>
  <si>
    <t>Subordinated Tier 2 bond
(6.625% due Dec-2025, XS1171593293)</t>
  </si>
  <si>
    <t>Subordinated Tier 2 bond
(5.375% due Jul-2027, XS1639849204)</t>
  </si>
  <si>
    <t>Restricted Tier 1 bond
(5.750% Perpetual NC2028, XS1802140894)</t>
  </si>
  <si>
    <t>Subordinated Tier 2 bond
(4.375% due Jan-2029, XS1881005117)</t>
  </si>
  <si>
    <t>Subordinated Tier 2 bond
(5.867% due Jun-2029, XS2012046665)</t>
  </si>
  <si>
    <t>Subordinated Tier 2 bond
(4.75% due Sept-2026 XS2182954797)</t>
  </si>
  <si>
    <t>12 - 13 yrs</t>
  </si>
  <si>
    <t>8 - 9 yrs</t>
  </si>
  <si>
    <t xml:space="preserve">60% + </t>
  </si>
  <si>
    <t>2010 - 2019  (set Jun 2010)</t>
  </si>
  <si>
    <t>2016 + (set Mar 2016)</t>
  </si>
  <si>
    <t>2017 + (set Mar 2017)</t>
  </si>
  <si>
    <t>2018 + (Set Mar 2018)</t>
  </si>
  <si>
    <t>2019 + (set Mar 2019)</t>
  </si>
  <si>
    <t>* Includes policy loans of £12m, other loans of £199m, net derivative assets of £1,563m, reinsurers’ share of investment contracts of £6,085m and other investments of £487m</t>
  </si>
  <si>
    <t>2020 + (set Mar 2020)</t>
  </si>
  <si>
    <t>2020 + (set Aug 2020)</t>
  </si>
  <si>
    <t>Equity Release Mortgages</t>
  </si>
  <si>
    <t>Phoenix Group - Solvency II Excess</t>
  </si>
  <si>
    <t>Phoenix Group - Cash Generation</t>
  </si>
  <si>
    <t>Total shareholder and non-profit</t>
  </si>
  <si>
    <t>LifeCo Free Surplus (HY &amp; FY only)</t>
  </si>
  <si>
    <t>AUA by segment and fund type (HY &amp; FY only)</t>
  </si>
  <si>
    <t xml:space="preserve">SunLife </t>
  </si>
  <si>
    <t>13a</t>
  </si>
  <si>
    <t>13b</t>
  </si>
  <si>
    <t>New business (historic)</t>
  </si>
  <si>
    <t>FY2020 - £m</t>
  </si>
  <si>
    <t>FY 2020 AUA</t>
  </si>
  <si>
    <t>Proforma adjustment for acquisition of ReAssure</t>
  </si>
  <si>
    <t>Delivery of capital synergies - ReAssure</t>
  </si>
  <si>
    <t>FY2020 - £bn</t>
  </si>
  <si>
    <t>Portfolio credit quality:</t>
  </si>
  <si>
    <t>Gross inflows</t>
  </si>
  <si>
    <t>Gross outflows</t>
  </si>
  <si>
    <t>SunLife</t>
  </si>
  <si>
    <t>Long-term in-force cash generation</t>
  </si>
  <si>
    <t>Closing HoldCo Cash</t>
  </si>
  <si>
    <t>AUA &amp; flows (historic) (HY &amp; FY only)</t>
  </si>
  <si>
    <t>Notes:</t>
  </si>
  <si>
    <t>Issued</t>
  </si>
  <si>
    <t>HoldCo cash</t>
  </si>
  <si>
    <t>Opening</t>
  </si>
  <si>
    <t>Note 1: Dividends rebased to take into account the bonus element of rights issues. 2020 reflects expected dividend based on application of proposed 3% increase announced for ReAssure transaction.</t>
  </si>
  <si>
    <t>IFRS P&amp;L (IP format - historic) (HY &amp; FY only)</t>
  </si>
  <si>
    <t>IFRS P&amp;L (IP format - 2019 restated and 2020+) (HY &amp; FY only)</t>
  </si>
  <si>
    <t>Illiquids</t>
  </si>
  <si>
    <t>Solvency II Leverage</t>
  </si>
  <si>
    <t>Coupon</t>
  </si>
  <si>
    <t>Interest on debt until maturity</t>
  </si>
  <si>
    <t>Reconciliation of long-term cash generation to Group long-term free cash (£bn)</t>
  </si>
  <si>
    <t xml:space="preserve">GROUP LONG-TERM FREE CASH </t>
  </si>
  <si>
    <t>Delivery in the year</t>
  </si>
  <si>
    <t>Note 1: Includes retail business and Wrap SIPP</t>
  </si>
  <si>
    <t>IFRS Profit &amp; Loss (Operating Profit format per Investor Presentation) - Historic</t>
  </si>
  <si>
    <t>BBB+</t>
  </si>
  <si>
    <t>SCCR
Ratio</t>
  </si>
  <si>
    <t>Regulatory
Ratio</t>
  </si>
  <si>
    <t>Note 1: 2018 represents Proforma numbers inclusive of a full year of new business for Standard Life</t>
  </si>
  <si>
    <t>Note 2: SunLife not included in prior years</t>
  </si>
  <si>
    <t>6a</t>
  </si>
  <si>
    <t>6b</t>
  </si>
  <si>
    <t>15a</t>
  </si>
  <si>
    <t>15b</t>
  </si>
  <si>
    <t>Cash generation remitted</t>
  </si>
  <si>
    <t>Long-term free cash</t>
  </si>
  <si>
    <t>Sources &amp; uses of cash</t>
  </si>
  <si>
    <t xml:space="preserve">* Includes income strips of £692m, policy loans of £10m, other loans of £344m, net derivative assets of £6,083m, reinsurers’ share of investment contracts of £9,559m and other investments of £563m.
</t>
  </si>
  <si>
    <t>Regulatory Eligible Own Funds (£bn)</t>
  </si>
  <si>
    <t xml:space="preserve">Deals completed </t>
  </si>
  <si>
    <t>1 year Target</t>
  </si>
  <si>
    <t>Short Term Targets (£bn)</t>
  </si>
  <si>
    <t>Open</t>
  </si>
  <si>
    <t>Heritage</t>
  </si>
  <si>
    <t>Total Heritage</t>
  </si>
  <si>
    <t>Total Open</t>
  </si>
  <si>
    <t>Total Open incremental long term cash generation</t>
  </si>
  <si>
    <t>Incremental Long Term Cash Generation - Open (£m)</t>
  </si>
  <si>
    <t>Note 1: FY 2020 asset figures include ReAssure. All comparatives are Phoenix legacy only.</t>
  </si>
  <si>
    <t>Total Debt (£bn)</t>
  </si>
  <si>
    <t>Support of BPA activity</t>
  </si>
  <si>
    <t>ReAssure Holding Company cash acquired</t>
  </si>
  <si>
    <t>Long term cash generation from new business</t>
  </si>
  <si>
    <t>2021 - 2023 (set Mar 2021)</t>
  </si>
  <si>
    <t>Operating costs, interest and dividend</t>
  </si>
  <si>
    <t>Investment return variances &amp; economic assumption changes</t>
  </si>
  <si>
    <t>Long-term cash generation target</t>
  </si>
  <si>
    <t>BPA funding</t>
  </si>
  <si>
    <t>Group long-term free cash</t>
  </si>
  <si>
    <t>Group long-term cash</t>
  </si>
  <si>
    <t>Coupon paid on Tier 1 notes, net of tax</t>
  </si>
  <si>
    <t>Less operating tax charge</t>
  </si>
  <si>
    <t>Movement in Group long-term free cash  (£bn)</t>
  </si>
  <si>
    <t>Long-term cash generation from new business</t>
  </si>
  <si>
    <t>M&amp;A and transition costs</t>
  </si>
  <si>
    <t>Note 2: Retirement Solutions, formally referred to as BPA within UK Heritage, now sits within Open.</t>
  </si>
  <si>
    <t>Corporate and Other</t>
  </si>
  <si>
    <t xml:space="preserve"> 18 Dec</t>
  </si>
  <si>
    <t>Date(s) coupon paid</t>
  </si>
  <si>
    <t>24 Jan</t>
  </si>
  <si>
    <t>AUA classification from 2020 onwards reflects new business units, notably Retirement Solutions has moved from Heritage into Open and Europe has moved into Open.</t>
  </si>
  <si>
    <t>2021 + (set Mar 2021)</t>
  </si>
  <si>
    <t>Reconciliation of long-term cash generation target (£bn)</t>
  </si>
  <si>
    <t xml:space="preserve">AUA - Historic </t>
  </si>
  <si>
    <t>NEW BUSINESS - HISTORIC</t>
  </si>
  <si>
    <t xml:space="preserve">Note 1: 2019 pro-forma position to reflect inclusion of ReAssure </t>
  </si>
  <si>
    <t>2019 - 2023 (set Mar 2021)</t>
  </si>
  <si>
    <t>Note 1: 2019 SCR breakdown excludes ReAssure and is not presented on a pro-forma basis</t>
  </si>
  <si>
    <t>Protection, shareholder &amp; other funds</t>
  </si>
  <si>
    <t>2.3x</t>
  </si>
  <si>
    <t>Note 1: 2018 opening pro forma adjustment for inclusion of Standard Life post acquisition</t>
  </si>
  <si>
    <t>Cash generation delivered (£)</t>
  </si>
  <si>
    <t>Organic (£)</t>
  </si>
  <si>
    <t>Management Actions (£)</t>
  </si>
  <si>
    <t>Existing Free Surplus (£)</t>
  </si>
  <si>
    <t>Cash generation contribution  (£)</t>
  </si>
  <si>
    <t>ILLIQUIDS</t>
  </si>
  <si>
    <t>1 year target (£)</t>
  </si>
  <si>
    <t>Group Solvency II Excess contribution (£)</t>
  </si>
  <si>
    <t>£1,250m unsecured Revolving Credit Facility (“RCF”)</t>
  </si>
  <si>
    <t>2019
Proforma</t>
  </si>
  <si>
    <t xml:space="preserve">Solvency II Leverage </t>
  </si>
  <si>
    <t>BB and below</t>
  </si>
  <si>
    <t>DEBT EXPOSURE BY COUNTRY</t>
  </si>
  <si>
    <t>Sale of Wrap SIPP, Onshore Bond and TIP products</t>
  </si>
  <si>
    <t>Integration costs (£m)</t>
  </si>
  <si>
    <t>Cash generation (£m)</t>
  </si>
  <si>
    <t>Day 1 capital allocation after internal capital management policy (£m)</t>
  </si>
  <si>
    <t>625m - 725m</t>
  </si>
  <si>
    <t>750m - 850m</t>
  </si>
  <si>
    <t>600m - 700m</t>
  </si>
  <si>
    <t>650m - 750m</t>
  </si>
  <si>
    <t>500m - 550m</t>
  </si>
  <si>
    <t>200m - 250m</t>
  </si>
  <si>
    <t>350m - 450m</t>
  </si>
  <si>
    <t>Change in Corporation Tax rate</t>
  </si>
  <si>
    <t>Note 2: 2020 opening pro forma adjustment for inclusion of ReAssure post acquisition</t>
  </si>
  <si>
    <t>New business (2019 restated and 2020+)</t>
  </si>
  <si>
    <t>Leverage (Fitch, IFRS, SII) (HY &amp; FY only)</t>
  </si>
  <si>
    <t>Subordinated Tier 3 bond
(4.016% due Jun-2026, XS2012048281)</t>
  </si>
  <si>
    <t>Note 1: £300m issued on 20-Jan-17, with a subsequent tap of £150m issued on 5-May-17.</t>
  </si>
  <si>
    <t>Jul 2022</t>
  </si>
  <si>
    <t>Jun 2024
(first call date)</t>
  </si>
  <si>
    <t>Jun 2026</t>
  </si>
  <si>
    <t>Jul 2027</t>
  </si>
  <si>
    <t>Apr 2028 
(first call date)</t>
  </si>
  <si>
    <t>Jun 2029</t>
  </si>
  <si>
    <t>20 Jul</t>
  </si>
  <si>
    <t>13 Jun and 13 Dec</t>
  </si>
  <si>
    <t>26 Apr and 26 Oct</t>
  </si>
  <si>
    <t>6 Jul and 6 Jan</t>
  </si>
  <si>
    <t>26 Oct and 26 Apr</t>
  </si>
  <si>
    <t>28 Apr</t>
  </si>
  <si>
    <t>4 Mar and 4 Sep</t>
  </si>
  <si>
    <t>AUA &amp; flows (2019 restated and 2020+) (HY &amp; FY only)</t>
  </si>
  <si>
    <t>IFRS Profit &amp; Loss (Operating Profit format per Investor Presentation): 2019 restated and 2020+</t>
  </si>
  <si>
    <t>Note 2: 31 December 2020 Solvency II capital position is an estimated position and reflects a dynamic recalculation of transitionals for the Group’s Life companies. Had the dynamic recalculation not been assumed, the Solvency II surplus and the Shareholder Capital Coverage Ratio would decrease by £0.1 billion and 1% respectively</t>
  </si>
  <si>
    <t xml:space="preserve">Note 3: 2016 Pro forma for Tier 3 bond issuance in January 2017 and impact of moving AXA businesses onto Phoenix’s Internal Model
</t>
  </si>
  <si>
    <t>Note 1: The 31 December 2019 Solvency II capital position is presented on a pro-forma basis, assuming the acquisition of ReAssure took place on 31 December 2019. It reflects a regulator approved recalculation of transitionals as at 31 December 2019.</t>
  </si>
  <si>
    <t>Note 3: 2019 excludes ReAssure and is not presented on a pro-forma basis</t>
  </si>
  <si>
    <t>Summary AUA Movement (£bn)-:</t>
  </si>
  <si>
    <t>AUA - 2020 +</t>
  </si>
  <si>
    <t>Note 3: Retirement Solutions, formally referred to as BPA within UK Heritage, now sits within Open. Europe also now included within Open segment</t>
  </si>
  <si>
    <t>BPA Stats</t>
  </si>
  <si>
    <t>Note 1: 2019 figures have been restated to include SunLife incremental long-term cash generation of £8m</t>
  </si>
  <si>
    <t>Note 1: 2019 NBC figures have been restated to include £8 million for SunLife and £33 million for Retirement Solutions.</t>
  </si>
  <si>
    <t>New business contribution - Open (£m)</t>
  </si>
  <si>
    <t>Note 1: Shareholder includes non-profit funds.</t>
  </si>
  <si>
    <t>BB and below *</t>
  </si>
  <si>
    <t>£1m - £80m</t>
  </si>
  <si>
    <t>2011 + (set Mar 2012)</t>
  </si>
  <si>
    <t>1.5bn - 1.6bn</t>
  </si>
  <si>
    <t>Total cash receipts</t>
  </si>
  <si>
    <t>Drawn amount / Face value</t>
  </si>
  <si>
    <t>Note 3: Customer Savings &amp; Investments' 2020 full-year new business contribution figure of £31m includes £9m in respect of Wrap SIPP, Onshore bond and TIP products.</t>
  </si>
  <si>
    <t>Note 3: Customer Savings &amp; Investments' 2020 full-year long-term cash generation figure of £56m includes £23m in respect of Wrap SIPP, Onshore bond and TIP products.</t>
  </si>
  <si>
    <t>Note 1: 2020 total cash receipts includes £690 million of cash remitted by the ReAssure life company in the period prior to completion and accruing to the Group under the locked box acquisition completion mechanism.</t>
  </si>
  <si>
    <t xml:space="preserve">* Includes income strips of £690m, policy loans of £10m, other loans of £284m, net derivative assets of £3,976m, reinsurers’ share of investment contracts of £8,881m and other investments of £519m.
</t>
  </si>
  <si>
    <t xml:space="preserve">* Includes income strips of £654m, policy loans of £9m, other loans of £170m, net derivative assets of £2,832m, reinsurers’ share of investment contracts of £5,417m and other investments of £712m.
</t>
  </si>
  <si>
    <t>28 - 30%</t>
  </si>
  <si>
    <t>26 - 29%</t>
  </si>
  <si>
    <t>Non rated</t>
  </si>
  <si>
    <t>BB and below / Non rated</t>
  </si>
  <si>
    <t>Open - Other</t>
  </si>
  <si>
    <t>7a</t>
  </si>
  <si>
    <t>Operating profit analysis (FY)</t>
  </si>
  <si>
    <t xml:space="preserve">Operating profit drivers (FY) </t>
  </si>
  <si>
    <t>7b</t>
  </si>
  <si>
    <t>OPERATING PROFIT DRIVERS</t>
  </si>
  <si>
    <t>Segment</t>
  </si>
  <si>
    <t>Fund type</t>
  </si>
  <si>
    <t>How profits are generated</t>
  </si>
  <si>
    <t>Closing liability/ equity</t>
  </si>
  <si>
    <t>Expected return margin</t>
  </si>
  <si>
    <t>bps</t>
  </si>
  <si>
    <t>With-profit</t>
  </si>
  <si>
    <t>Our share of bonuses paid to policyholders of with-profit business</t>
  </si>
  <si>
    <t xml:space="preserve">With-profit (internal capital support) </t>
  </si>
  <si>
    <t>Return on with-profit funds which are supported with capital from shareholder funds</t>
  </si>
  <si>
    <t>nm</t>
  </si>
  <si>
    <t>Margin earned on unit linked business</t>
  </si>
  <si>
    <t>Protection and other non-profit</t>
  </si>
  <si>
    <t xml:space="preserve">Investment return and release of margins </t>
  </si>
  <si>
    <t xml:space="preserve">Shareholder funds </t>
  </si>
  <si>
    <t>Return earned on shareholder fund assets</t>
  </si>
  <si>
    <t>Retirement Solutions</t>
  </si>
  <si>
    <t>Spread earned on annuities</t>
  </si>
  <si>
    <t>FY 2020 Operating Profit presentation with ReAssure incorporated into Heritage and Open business units (in line with 2021+ presentation of business units)</t>
  </si>
  <si>
    <t>1.7bn</t>
  </si>
  <si>
    <t>FY 2020</t>
  </si>
  <si>
    <t>Note 2: FY 2020 restated to move ReAssure into appropriate Heritage and Open segments</t>
  </si>
  <si>
    <t>Cumulative contribution since 2010</t>
  </si>
  <si>
    <t>Proforma adjustment for removal of Wrap SIPP and TIP</t>
  </si>
  <si>
    <t>Proforma adjustment for removal of Ark Life</t>
  </si>
  <si>
    <t>Opening AUA - adjusted</t>
  </si>
  <si>
    <t>FY 2020 AUA adjusted</t>
  </si>
  <si>
    <t>Customer Savings
&amp; Investments</t>
  </si>
  <si>
    <t>2.5 years</t>
  </si>
  <si>
    <t>Rating</t>
  </si>
  <si>
    <t>Credit rating analysis of debt portfolio as at 31 December 2020</t>
  </si>
  <si>
    <t>No. of different  exposures (counterparties)</t>
  </si>
  <si>
    <t>Local authority loan stats:</t>
  </si>
  <si>
    <t>Note 2: US Municipals included within local authority loans category from HY 2021</t>
  </si>
  <si>
    <t>Note 1: Heritage and Open segments restated to move £163 million of Retirement Solutions from Heritage to Open. Europe also now included within Open segment.</t>
  </si>
  <si>
    <t>ReAssure acquired</t>
  </si>
  <si>
    <t>Note 1: 2019 Heritage and Open segments restated to move Retirement Solutions from Heritage to Open. Europe also now included within Open segment</t>
  </si>
  <si>
    <t>Note 2: Includes retail business and Wrap SIPP</t>
  </si>
  <si>
    <t>Note 4: Retirement Solutions, formally referred to as BPA within UK Heritage, now sits within Open.</t>
  </si>
  <si>
    <t>Note 5: Heritage gross inflows not split between new and existing</t>
  </si>
  <si>
    <t>Impact of debt repayment</t>
  </si>
  <si>
    <t>Note 3: For Customer Savings &amp; Investments, the full-year figure of £59.3bn includes £29.1bn in respect of Wrap SIPP, Onshore bond and TIP products</t>
  </si>
  <si>
    <t>Proforma adjustment for agreed disposal of Wrap SIPP and TIP</t>
  </si>
  <si>
    <t>Proforma adjustment for agreed disposal of Ark Life</t>
  </si>
  <si>
    <t>Note 2: For Customer Savings &amp; Investments, the full-year 2020 figure of £59.3bn includes £29.1bn in respect of Wrap SIPP, Onshore bond and TIP products</t>
  </si>
  <si>
    <t>Note 5: Excludes Ark Life - sale agreed to Irish Life in June 2021</t>
  </si>
  <si>
    <t>Total Life Company assets</t>
  </si>
  <si>
    <t>Less assets held by disposal groups</t>
  </si>
  <si>
    <t>Notes to FY 2020</t>
  </si>
  <si>
    <t>Note 2: Other comprises £241m in basic materials, £56m in structured finance, £38m in diversified, £230m in investment companies, £8m in CDOs  and £27m in private equity loans.</t>
  </si>
  <si>
    <t>(10) Applied to the annuity portfolio.</t>
  </si>
  <si>
    <t>0.4bn</t>
  </si>
  <si>
    <t>1.1bn</t>
  </si>
  <si>
    <t>1.0bn - 1.2bn</t>
  </si>
  <si>
    <t>2 year target (£)</t>
  </si>
  <si>
    <t>FY 2021</t>
  </si>
  <si>
    <t xml:space="preserve">FY 2021 Operating Profit presentation </t>
  </si>
  <si>
    <t>FY2021 - £m</t>
  </si>
  <si>
    <t>FY 2021 AUA</t>
  </si>
  <si>
    <t>FY2021 - £bn</t>
  </si>
  <si>
    <t>Total Open new business contribution</t>
  </si>
  <si>
    <t>As at 31 Dec 2021</t>
  </si>
  <si>
    <t>Asset mix of life companies @ FY 2021</t>
  </si>
  <si>
    <t>Credit rating analysis of debt portfolio as at 31 December 2021</t>
  </si>
  <si>
    <t>FY 2021 £m</t>
  </si>
  <si>
    <t>2022 - 2024 (set Mar 2022)</t>
  </si>
  <si>
    <t>Cash generation over 2022 - 2024</t>
  </si>
  <si>
    <t>2022 - 2024 Cash Generation</t>
  </si>
  <si>
    <t xml:space="preserve">    gilts and other government bonds</t>
  </si>
  <si>
    <t xml:space="preserve">    other government and supranational                </t>
  </si>
  <si>
    <t xml:space="preserve">    infrastructure loans</t>
  </si>
  <si>
    <t xml:space="preserve">    UK local authority loans &amp; US Municipal</t>
  </si>
  <si>
    <t xml:space="preserve">    private placements</t>
  </si>
  <si>
    <t xml:space="preserve">    other bonds</t>
  </si>
  <si>
    <t>commercial real estate loans</t>
  </si>
  <si>
    <t>equity release mortgages</t>
  </si>
  <si>
    <t>* Includes income strips of £886m, policy loans of £11m, other loans of £248m, net derivative assets of £3,309m, reinsurers’ share of investment contracts of £10,009m and other investments of £604m.</t>
  </si>
  <si>
    <t>Note 2: Shareholder exposures within 'Other - non Eurozone' primarily consist of Australia, Canada and Japan.</t>
  </si>
  <si>
    <t>Note 1: Other comprises £196m in basic materials, £52m in structured finance, £34m in diversified, £232m in investment companies, £8m in CDOs and £26m in private equity loans.</t>
  </si>
  <si>
    <t>LIBOR to SONIA</t>
  </si>
  <si>
    <t>(4) Fall in inflation: 15yr inflation (70)bps / Rise in inflation: 15yr inflation +70bps</t>
  </si>
  <si>
    <t>(8) A 15% weakening/10% strengthening of GBP exchange rates against other currencies.</t>
  </si>
  <si>
    <t>(9) Assumes most onerous impact of a 10% increase/decrease in lapse rates across different product groups.</t>
  </si>
  <si>
    <t>(5) Credit stress varies by rating and term and is equivalent to an average 150bps spread widening (based on PLL, PLAL and SLAL exposure). It assumes the impact of a dynamic recalculation of transitionals and makes no allowance for the cost of defaults/downgrades.</t>
  </si>
  <si>
    <t>Export Credit Agency Finance portfolio</t>
  </si>
  <si>
    <t>1.3bn - 1.4bn</t>
  </si>
  <si>
    <t>Export Credit Agency Finance</t>
  </si>
  <si>
    <t>Note 1: 2020 figures include ReAssure and the pre-2020 comparatives are not on an enlarged group view</t>
  </si>
  <si>
    <t>* Includes £117m non-rated assets</t>
  </si>
  <si>
    <t>Equity release mortgages</t>
  </si>
  <si>
    <t>Corp tax rate change and LIBOR to SONIA</t>
  </si>
  <si>
    <t>Other variances</t>
  </si>
  <si>
    <t>2022 + (set Mar 2022)</t>
  </si>
  <si>
    <t>Non-operating cash outflows</t>
  </si>
  <si>
    <t>Equity and debt raises (net of fees)</t>
  </si>
  <si>
    <t>Overdelivery of own funds management actions</t>
  </si>
  <si>
    <t>Additional own funds management actions in 2024</t>
  </si>
  <si>
    <t>Investment in growth</t>
  </si>
  <si>
    <t>USES OF CASH</t>
  </si>
  <si>
    <t>Available for growth at FY 2024</t>
  </si>
  <si>
    <t>Illustrative 2022 - 2024 HoldCo sources and uses of cash (£bn)</t>
  </si>
  <si>
    <t>Debt maturities and call dates</t>
  </si>
  <si>
    <t>Note 2: 31 December 2020 position stated on a pro-forma basis to reflect the impact of the sale of Wrap SIPP, Onshore Bond and TIP products to SLA (£0.2bn) and the impact of the increase in the rate of corporation tax from April 2023 to 25% announced in the March 2021 budget (£0.3bn).</t>
  </si>
  <si>
    <t>Note 1: 31 December 2020 position stated on a pro-forma basis to reflect the impact of the sale of Wrap SIPP, Onshore Bond and TIP products to SLA (£0.2bn) and the impact of the increase in the rate of corporation tax from April 2023 to 25% announced in the March 2021 budget (£0.3bn).</t>
  </si>
  <si>
    <t>Note 2: £0.1 billion additional management actions reflects the roll forward of our three-year target to 2024, and actions included within 2024 not previously recognised</t>
  </si>
  <si>
    <t>Note 3: £(0.1) billion ‘Other’ in 2020 includes £0.2 billion from assumption changes offset by £(0.1) billion payment to SLA in respect of indemnities previously provided for and £(0.2) billion economics and other</t>
  </si>
  <si>
    <t>c.64%</t>
  </si>
  <si>
    <t>AA-</t>
  </si>
  <si>
    <r>
      <t>Operating costs and interest over 2022 - 2024</t>
    </r>
    <r>
      <rPr>
        <vertAlign val="superscript"/>
        <sz val="11"/>
        <rFont val="Phoenix Sans"/>
      </rPr>
      <t>1</t>
    </r>
  </si>
  <si>
    <r>
      <t>Dividends over 2022 - 2024</t>
    </r>
    <r>
      <rPr>
        <vertAlign val="superscript"/>
        <sz val="11"/>
        <rFont val="Phoenix Sans"/>
      </rPr>
      <t>2</t>
    </r>
  </si>
  <si>
    <r>
      <t>Change in top EEA company following onshoring of PGH</t>
    </r>
    <r>
      <rPr>
        <vertAlign val="superscript"/>
        <sz val="11"/>
        <color rgb="FF363534"/>
        <rFont val="Phoenix Sans"/>
      </rPr>
      <t>1</t>
    </r>
  </si>
  <si>
    <r>
      <t>Proforma adjustment to reflect Standard Life</t>
    </r>
    <r>
      <rPr>
        <vertAlign val="superscript"/>
        <sz val="11"/>
        <color rgb="FF363534"/>
        <rFont val="Phoenix Sans"/>
      </rPr>
      <t>2</t>
    </r>
  </si>
  <si>
    <r>
      <t>Proforma adjustment</t>
    </r>
    <r>
      <rPr>
        <vertAlign val="superscript"/>
        <sz val="11"/>
        <color rgb="FF363534"/>
        <rFont val="Phoenix Sans"/>
      </rPr>
      <t>3</t>
    </r>
  </si>
  <si>
    <r>
      <t>Proforma adjustment to reflect Standard Life</t>
    </r>
    <r>
      <rPr>
        <vertAlign val="superscript"/>
        <sz val="11"/>
        <color rgb="FF363534"/>
        <rFont val="Phoenix Sans"/>
      </rPr>
      <t>1</t>
    </r>
  </si>
  <si>
    <r>
      <t>Proforma adjustment to reflect ReAssure</t>
    </r>
    <r>
      <rPr>
        <vertAlign val="superscript"/>
        <sz val="11"/>
        <rFont val="Phoenix Sans"/>
      </rPr>
      <t>2</t>
    </r>
    <r>
      <rPr>
        <sz val="11"/>
        <color theme="1"/>
        <rFont val="Calibri"/>
        <family val="2"/>
        <scheme val="minor"/>
      </rPr>
      <t/>
    </r>
  </si>
  <si>
    <r>
      <t>Gross inflows</t>
    </r>
    <r>
      <rPr>
        <vertAlign val="superscript"/>
        <sz val="11"/>
        <color rgb="FF363534"/>
        <rFont val="Phoenix Sans"/>
      </rPr>
      <t>1</t>
    </r>
  </si>
  <si>
    <r>
      <t>Gross outflows</t>
    </r>
    <r>
      <rPr>
        <vertAlign val="superscript"/>
        <sz val="11"/>
        <color rgb="FF363534"/>
        <rFont val="Phoenix Sans"/>
      </rPr>
      <t>1</t>
    </r>
  </si>
  <si>
    <r>
      <t>Acquisition of AXA</t>
    </r>
    <r>
      <rPr>
        <vertAlign val="superscript"/>
        <sz val="11"/>
        <color rgb="FF363534"/>
        <rFont val="Phoenix Sans"/>
      </rPr>
      <t>2</t>
    </r>
  </si>
  <si>
    <r>
      <t>Acquisition of Abbey Life</t>
    </r>
    <r>
      <rPr>
        <vertAlign val="superscript"/>
        <sz val="11"/>
        <color rgb="FF363534"/>
        <rFont val="Phoenix Sans"/>
      </rPr>
      <t>2</t>
    </r>
  </si>
  <si>
    <r>
      <t>UK Heritage</t>
    </r>
    <r>
      <rPr>
        <b/>
        <vertAlign val="superscript"/>
        <sz val="11"/>
        <color rgb="FFFFFFFF"/>
        <rFont val="Phoenix Sans"/>
      </rPr>
      <t>3</t>
    </r>
  </si>
  <si>
    <r>
      <t>Customer Savings &amp; Investments</t>
    </r>
    <r>
      <rPr>
        <b/>
        <vertAlign val="superscript"/>
        <sz val="11"/>
        <color rgb="FFFFFFFF"/>
        <rFont val="Phoenix Sans"/>
      </rPr>
      <t>2,3</t>
    </r>
  </si>
  <si>
    <r>
      <t>Retirement Solutions</t>
    </r>
    <r>
      <rPr>
        <b/>
        <vertAlign val="superscript"/>
        <sz val="11"/>
        <color rgb="FFFFFFFF"/>
        <rFont val="Phoenix Sans"/>
      </rPr>
      <t>4</t>
    </r>
  </si>
  <si>
    <r>
      <t>FY 2019 AUA</t>
    </r>
    <r>
      <rPr>
        <b/>
        <vertAlign val="superscript"/>
        <sz val="11"/>
        <color rgb="FF363534"/>
        <rFont val="Phoenix Sans"/>
      </rPr>
      <t>1</t>
    </r>
  </si>
  <si>
    <r>
      <t>ReAssure</t>
    </r>
    <r>
      <rPr>
        <b/>
        <vertAlign val="superscript"/>
        <sz val="11"/>
        <color rgb="FFFFFFFF"/>
        <rFont val="Phoenix Sans"/>
      </rPr>
      <t>5</t>
    </r>
  </si>
  <si>
    <r>
      <t>Customer Savings &amp; Investments</t>
    </r>
    <r>
      <rPr>
        <b/>
        <vertAlign val="superscript"/>
        <sz val="11"/>
        <color rgb="FFFFFFFF"/>
        <rFont val="Phoenix Sans"/>
      </rPr>
      <t>4</t>
    </r>
  </si>
  <si>
    <r>
      <t>Retirement Solutions</t>
    </r>
    <r>
      <rPr>
        <b/>
        <vertAlign val="superscript"/>
        <sz val="11"/>
        <color rgb="FFFFFFFF"/>
        <rFont val="Phoenix Sans"/>
      </rPr>
      <t>3</t>
    </r>
  </si>
  <si>
    <r>
      <t>Europe</t>
    </r>
    <r>
      <rPr>
        <b/>
        <vertAlign val="superscript"/>
        <sz val="11"/>
        <color rgb="FFFFFFFF"/>
        <rFont val="Phoenix Sans"/>
      </rPr>
      <t>3</t>
    </r>
  </si>
  <si>
    <r>
      <t>Customer Savings &amp; Investments</t>
    </r>
    <r>
      <rPr>
        <b/>
        <vertAlign val="superscript"/>
        <sz val="11"/>
        <color rgb="FFFFFFFF"/>
        <rFont val="Phoenix Sans"/>
      </rPr>
      <t>1,2</t>
    </r>
  </si>
  <si>
    <r>
      <t xml:space="preserve">SunLife </t>
    </r>
    <r>
      <rPr>
        <vertAlign val="superscript"/>
        <sz val="11"/>
        <color rgb="FF000000"/>
        <rFont val="Phoenix Sans"/>
      </rPr>
      <t>2</t>
    </r>
  </si>
  <si>
    <r>
      <t xml:space="preserve">SunLife </t>
    </r>
    <r>
      <rPr>
        <vertAlign val="superscript"/>
        <sz val="11"/>
        <color rgb="FF363534"/>
        <rFont val="Phoenix Sans"/>
      </rPr>
      <t>2</t>
    </r>
  </si>
  <si>
    <r>
      <t xml:space="preserve">Retirement Solutions </t>
    </r>
    <r>
      <rPr>
        <vertAlign val="superscript"/>
        <sz val="11"/>
        <color rgb="FF000000"/>
        <rFont val="Phoenix Sans"/>
      </rPr>
      <t>2</t>
    </r>
  </si>
  <si>
    <r>
      <t xml:space="preserve">Customer Savings &amp; Investments </t>
    </r>
    <r>
      <rPr>
        <vertAlign val="superscript"/>
        <sz val="11"/>
        <color rgb="FF000000"/>
        <rFont val="Phoenix Sans"/>
      </rPr>
      <t>3</t>
    </r>
  </si>
  <si>
    <r>
      <t>Asset mix of life companies @ FY 2020</t>
    </r>
    <r>
      <rPr>
        <b/>
        <vertAlign val="superscript"/>
        <sz val="11"/>
        <color theme="0"/>
        <rFont val="Phoenix Sans"/>
      </rPr>
      <t>1</t>
    </r>
  </si>
  <si>
    <r>
      <t>Shareholder</t>
    </r>
    <r>
      <rPr>
        <b/>
        <vertAlign val="superscript"/>
        <sz val="11"/>
        <rFont val="Phoenix Sans"/>
      </rPr>
      <t>1</t>
    </r>
  </si>
  <si>
    <r>
      <t>Other - non Eurozone</t>
    </r>
    <r>
      <rPr>
        <vertAlign val="superscript"/>
        <sz val="11"/>
        <color rgb="FF363534"/>
        <rFont val="Phoenix Sans"/>
      </rPr>
      <t>2</t>
    </r>
    <r>
      <rPr>
        <sz val="11"/>
        <color rgb="FF363534"/>
        <rFont val="Phoenix Sans"/>
      </rPr>
      <t xml:space="preserve"> </t>
    </r>
  </si>
  <si>
    <t>Sovereign, sub-sovereign and Supranational</t>
  </si>
  <si>
    <r>
      <t>Other</t>
    </r>
    <r>
      <rPr>
        <vertAlign val="superscript"/>
        <sz val="11"/>
        <rFont val="Phoenix Sans"/>
      </rPr>
      <t>1</t>
    </r>
  </si>
  <si>
    <r>
      <t>FY 2020</t>
    </r>
    <r>
      <rPr>
        <b/>
        <vertAlign val="superscript"/>
        <sz val="11"/>
        <color rgb="FFFFFFFF"/>
        <rFont val="Phoenix Sans"/>
      </rPr>
      <t>1</t>
    </r>
    <r>
      <rPr>
        <b/>
        <sz val="11"/>
        <color rgb="FFFFFFFF"/>
        <rFont val="Phoenix Sans"/>
      </rPr>
      <t xml:space="preserve"> £m</t>
    </r>
  </si>
  <si>
    <r>
      <t>Other</t>
    </r>
    <r>
      <rPr>
        <vertAlign val="superscript"/>
        <sz val="11"/>
        <rFont val="Phoenix Sans"/>
      </rPr>
      <t>2</t>
    </r>
  </si>
  <si>
    <t>Notes to FY 2021</t>
  </si>
  <si>
    <r>
      <t xml:space="preserve">Illiquid asset portfolio </t>
    </r>
    <r>
      <rPr>
        <b/>
        <vertAlign val="superscript"/>
        <sz val="11"/>
        <color rgb="FF363534"/>
        <rFont val="Phoenix Sans"/>
      </rPr>
      <t>1</t>
    </r>
  </si>
  <si>
    <r>
      <t>UK Local Authority Loans &amp; US Municipal</t>
    </r>
    <r>
      <rPr>
        <vertAlign val="superscript"/>
        <sz val="11"/>
        <color rgb="FF000000"/>
        <rFont val="Phoenix Sans"/>
      </rPr>
      <t>2</t>
    </r>
  </si>
  <si>
    <r>
      <t>Illiquid asset portfolio credit quality</t>
    </r>
    <r>
      <rPr>
        <b/>
        <vertAlign val="superscript"/>
        <sz val="11"/>
        <color rgb="FF363534"/>
        <rFont val="Phoenix Sans"/>
      </rPr>
      <t xml:space="preserve"> 1</t>
    </r>
  </si>
  <si>
    <r>
      <t>In year illiquid portfolio origination stats</t>
    </r>
    <r>
      <rPr>
        <b/>
        <vertAlign val="superscript"/>
        <sz val="11"/>
        <color rgb="FF363534"/>
        <rFont val="Phoenix Sans"/>
      </rPr>
      <t xml:space="preserve"> 1</t>
    </r>
  </si>
  <si>
    <r>
      <t xml:space="preserve">Equity Release Mortgage portfolio </t>
    </r>
    <r>
      <rPr>
        <b/>
        <vertAlign val="superscript"/>
        <sz val="11"/>
        <color rgb="FF363534"/>
        <rFont val="Phoenix Sans"/>
      </rPr>
      <t>1</t>
    </r>
  </si>
  <si>
    <r>
      <t xml:space="preserve">Commerical Real Estate portfolio </t>
    </r>
    <r>
      <rPr>
        <b/>
        <vertAlign val="superscript"/>
        <sz val="11"/>
        <color rgb="FF363534"/>
        <rFont val="Phoenix Sans"/>
      </rPr>
      <t>1</t>
    </r>
  </si>
  <si>
    <r>
      <t xml:space="preserve">Private Placements portfolio </t>
    </r>
    <r>
      <rPr>
        <b/>
        <vertAlign val="superscript"/>
        <sz val="11"/>
        <color rgb="FF363534"/>
        <rFont val="Phoenix Sans"/>
      </rPr>
      <t>1</t>
    </r>
  </si>
  <si>
    <r>
      <t xml:space="preserve">Local Authority Loans &amp; US Municipal portfolio </t>
    </r>
    <r>
      <rPr>
        <b/>
        <vertAlign val="superscript"/>
        <sz val="11"/>
        <color rgb="FF363534"/>
        <rFont val="Phoenix Sans"/>
      </rPr>
      <t>1,2</t>
    </r>
  </si>
  <si>
    <r>
      <t xml:space="preserve">Infrastructure Debt portfolio </t>
    </r>
    <r>
      <rPr>
        <b/>
        <vertAlign val="superscript"/>
        <sz val="11"/>
        <color rgb="FF363534"/>
        <rFont val="Phoenix Sans"/>
      </rPr>
      <t>1</t>
    </r>
  </si>
  <si>
    <r>
      <t xml:space="preserve">Full Year Dividend (£m) </t>
    </r>
    <r>
      <rPr>
        <b/>
        <vertAlign val="superscript"/>
        <sz val="11"/>
        <color rgb="FF000000"/>
        <rFont val="Phoenix Sans"/>
      </rPr>
      <t>1</t>
    </r>
  </si>
  <si>
    <r>
      <t xml:space="preserve">D.P.S (pence) </t>
    </r>
    <r>
      <rPr>
        <b/>
        <vertAlign val="superscript"/>
        <sz val="11"/>
        <color rgb="FF000000"/>
        <rFont val="Phoenix Sans"/>
      </rPr>
      <t>1</t>
    </r>
  </si>
  <si>
    <r>
      <t>20-Jan-17</t>
    </r>
    <r>
      <rPr>
        <vertAlign val="superscript"/>
        <sz val="10"/>
        <color rgb="FF363534"/>
        <rFont val="Phoenix Sans"/>
      </rPr>
      <t>1</t>
    </r>
  </si>
  <si>
    <t>Note 1: Breakdown across categories not available for 2015 - 2017</t>
  </si>
  <si>
    <t>Note 2: Based on FY 2015</t>
  </si>
  <si>
    <t>Note 3: Heritage gross inflows not split between new and existing</t>
  </si>
  <si>
    <t>Closing Group long-term free cash</t>
  </si>
  <si>
    <r>
      <t>Other</t>
    </r>
    <r>
      <rPr>
        <vertAlign val="superscript"/>
        <sz val="11"/>
        <color rgb="FF363534"/>
        <rFont val="Phoenix Sans"/>
      </rPr>
      <t>3</t>
    </r>
  </si>
  <si>
    <t>Note 4: Excludes Wrap SIPP, Onshore bond and TIP products - sale agreed to abrdn plc in February 2021</t>
  </si>
  <si>
    <r>
      <t>Equities:</t>
    </r>
    <r>
      <rPr>
        <sz val="11"/>
        <rFont val="Phoenix Sans"/>
      </rPr>
      <t xml:space="preserve"> 20% fall in markets</t>
    </r>
  </si>
  <si>
    <r>
      <t>Long-term rates:</t>
    </r>
    <r>
      <rPr>
        <sz val="11"/>
        <rFont val="Phoenix Sans"/>
      </rPr>
      <t xml:space="preserve"> 80bps rise in interest rates</t>
    </r>
    <r>
      <rPr>
        <vertAlign val="superscript"/>
        <sz val="11"/>
        <rFont val="Phoenix Sans"/>
      </rPr>
      <t>3</t>
    </r>
  </si>
  <si>
    <r>
      <t>Long-term rates:</t>
    </r>
    <r>
      <rPr>
        <sz val="11"/>
        <rFont val="Phoenix Sans"/>
      </rPr>
      <t xml:space="preserve"> 70bps fall in interest rates</t>
    </r>
    <r>
      <rPr>
        <vertAlign val="superscript"/>
        <sz val="11"/>
        <rFont val="Phoenix Sans"/>
      </rPr>
      <t>3</t>
    </r>
  </si>
  <si>
    <r>
      <t xml:space="preserve">Long-term inflation: </t>
    </r>
    <r>
      <rPr>
        <sz val="11"/>
        <rFont val="Phoenix Sans"/>
      </rPr>
      <t>70bps rise in inflation</t>
    </r>
    <r>
      <rPr>
        <vertAlign val="superscript"/>
        <sz val="11"/>
        <rFont val="Phoenix Sans"/>
      </rPr>
      <t>4</t>
    </r>
  </si>
  <si>
    <r>
      <t xml:space="preserve">Long-term inflation: </t>
    </r>
    <r>
      <rPr>
        <sz val="11"/>
        <rFont val="Phoenix Sans"/>
      </rPr>
      <t>70bps fall in inflation</t>
    </r>
    <r>
      <rPr>
        <vertAlign val="superscript"/>
        <sz val="11"/>
        <rFont val="Phoenix Sans"/>
      </rPr>
      <t>4</t>
    </r>
  </si>
  <si>
    <r>
      <t xml:space="preserve">Currency: </t>
    </r>
    <r>
      <rPr>
        <sz val="11"/>
        <rFont val="Phoenix Sans"/>
      </rPr>
      <t>15% reduction</t>
    </r>
    <r>
      <rPr>
        <vertAlign val="superscript"/>
        <sz val="11"/>
        <rFont val="Phoenix Sans"/>
      </rPr>
      <t>8</t>
    </r>
    <r>
      <rPr>
        <sz val="11"/>
        <rFont val="Phoenix Sans"/>
      </rPr>
      <t xml:space="preserve"> </t>
    </r>
  </si>
  <si>
    <r>
      <t xml:space="preserve">Currency: </t>
    </r>
    <r>
      <rPr>
        <sz val="11"/>
        <rFont val="Phoenix Sans"/>
      </rPr>
      <t>10% increase</t>
    </r>
    <r>
      <rPr>
        <vertAlign val="superscript"/>
        <sz val="11"/>
        <rFont val="Phoenix Sans"/>
      </rPr>
      <t>8</t>
    </r>
  </si>
  <si>
    <r>
      <t>Lapse:</t>
    </r>
    <r>
      <rPr>
        <sz val="11"/>
        <rFont val="Phoenix Sans"/>
      </rPr>
      <t xml:space="preserve"> 10% increase/decrease in rates</t>
    </r>
    <r>
      <rPr>
        <vertAlign val="superscript"/>
        <sz val="11"/>
        <rFont val="Phoenix Sans"/>
      </rPr>
      <t>9</t>
    </r>
  </si>
  <si>
    <r>
      <t>Longevity:</t>
    </r>
    <r>
      <rPr>
        <sz val="11"/>
        <rFont val="Phoenix Sans"/>
      </rPr>
      <t xml:space="preserve"> 6 months increase</t>
    </r>
    <r>
      <rPr>
        <vertAlign val="superscript"/>
        <sz val="11"/>
        <rFont val="Phoenix Sans"/>
      </rPr>
      <t>10</t>
    </r>
  </si>
  <si>
    <r>
      <t>Property:</t>
    </r>
    <r>
      <rPr>
        <sz val="11"/>
        <rFont val="Phoenix Sans"/>
      </rPr>
      <t xml:space="preserve"> 12% fall in values</t>
    </r>
    <r>
      <rPr>
        <vertAlign val="superscript"/>
        <sz val="11"/>
        <rFont val="Phoenix Sans"/>
      </rPr>
      <t>1</t>
    </r>
  </si>
  <si>
    <r>
      <t>Property:</t>
    </r>
    <r>
      <rPr>
        <sz val="11"/>
        <rFont val="Phoenix Sans"/>
      </rPr>
      <t xml:space="preserve"> 20% fall in values</t>
    </r>
    <r>
      <rPr>
        <vertAlign val="superscript"/>
        <sz val="11"/>
        <rFont val="Phoenix Sans"/>
      </rPr>
      <t>2</t>
    </r>
  </si>
  <si>
    <r>
      <t>Credit spreads:</t>
    </r>
    <r>
      <rPr>
        <sz val="11"/>
        <rFont val="Phoenix Sans"/>
      </rPr>
      <t xml:space="preserve"> 150bps widening with no allowance for downgrades</t>
    </r>
    <r>
      <rPr>
        <vertAlign val="superscript"/>
        <sz val="11"/>
        <rFont val="Phoenix Sans"/>
      </rPr>
      <t>5</t>
    </r>
  </si>
  <si>
    <r>
      <t>Credit downgrade:</t>
    </r>
    <r>
      <rPr>
        <sz val="11"/>
        <rFont val="Phoenix Sans"/>
      </rPr>
      <t xml:space="preserve"> immediate full letter downgrade on 20% of portfolio</t>
    </r>
    <r>
      <rPr>
        <vertAlign val="superscript"/>
        <sz val="11"/>
        <rFont val="Phoenix Sans"/>
      </rPr>
      <t>6</t>
    </r>
  </si>
  <si>
    <r>
      <t xml:space="preserve">Credit spreads with downgrade: </t>
    </r>
    <r>
      <rPr>
        <sz val="11"/>
        <rFont val="Phoenix Sans"/>
      </rPr>
      <t>immediate full letter downgrade on 20% of portfolio with widening</t>
    </r>
    <r>
      <rPr>
        <vertAlign val="superscript"/>
        <sz val="11"/>
        <rFont val="Phoenix Sans"/>
      </rPr>
      <t>7</t>
    </r>
  </si>
  <si>
    <t>Note 2: Optional redemption at any time from (and including) 29 January 2025 to (and including) the First Reset Date.</t>
  </si>
  <si>
    <t>Note 3: Optional redemption any day from (and including) 4 June 2026 to (and including) the First Reset Note Reset Date.</t>
  </si>
  <si>
    <t>Note 4: Optional redemption at any date from (and including) 28 January 2031 to (but excluding) the Maturity Date.</t>
  </si>
  <si>
    <r>
      <t xml:space="preserve">Apr 2025 </t>
    </r>
    <r>
      <rPr>
        <vertAlign val="superscript"/>
        <sz val="10"/>
        <color rgb="FF363534"/>
        <rFont val="Phoenix Sans"/>
      </rPr>
      <t>2</t>
    </r>
    <r>
      <rPr>
        <sz val="10"/>
        <color rgb="FF363534"/>
        <rFont val="Phoenix Sans"/>
      </rPr>
      <t xml:space="preserve"> 
(first reset date)</t>
    </r>
  </si>
  <si>
    <r>
      <t xml:space="preserve">Sep 2026 </t>
    </r>
    <r>
      <rPr>
        <vertAlign val="superscript"/>
        <sz val="10"/>
        <color rgb="FF363534"/>
        <rFont val="Phoenix Sans"/>
      </rPr>
      <t>3</t>
    </r>
    <r>
      <rPr>
        <sz val="10"/>
        <color rgb="FF363534"/>
        <rFont val="Phoenix Sans"/>
      </rPr>
      <t xml:space="preserve">
(first reset date)</t>
    </r>
  </si>
  <si>
    <r>
      <t xml:space="preserve">Apr 2031 </t>
    </r>
    <r>
      <rPr>
        <vertAlign val="superscript"/>
        <sz val="10"/>
        <color rgb="FF363534"/>
        <rFont val="Phoenix Sans"/>
      </rPr>
      <t>4</t>
    </r>
  </si>
  <si>
    <t>6 years</t>
  </si>
  <si>
    <t>2 years</t>
  </si>
  <si>
    <t>12 years</t>
  </si>
  <si>
    <t>7 years</t>
  </si>
  <si>
    <t>Note 6: The full-year figure of £162.3bn includes £1.8bn in respect of Ark Life</t>
  </si>
  <si>
    <t xml:space="preserve">Note 1: </t>
  </si>
  <si>
    <t xml:space="preserve">With-profit liabilities include c.£7 billion unit-linked business written by the Group's with-profit funds that is analysed as Unit-linked in the AuA by Fund worksheet.
</t>
  </si>
  <si>
    <t>Unit-linked liabilities are disclosed net of £10 billion Reinsurers' Share of Investment Contract Liabilities which are included in Unit-linked AuA in the AuA by Fund worksheet.</t>
  </si>
  <si>
    <t>(6).Impact of an immediate full letter downgrade across 20% of the shareholder exposure to the bond portfolio (e.g. from AAA to AA, AA to A, etc). This sensitivity assumes no management actions are taken to rebalance the annuity portfolio back to the original average credit rating and makes no allowance for the spread widening which would be associated with a downgrade</t>
  </si>
  <si>
    <t xml:space="preserve">(7) Impact of an immediate full letter downgrade across 20% of the shareholder exposure to the bond portfolio (e.g. from AAA to AA, AA to A, etc). This sensitivity makes allowance for the spread widening that would be associated with a downgrade and assumes no management actions are taken to rebalance the annuity portfolio back to the original average credit rating.                                                                                                                                                                                                                                                    </t>
  </si>
  <si>
    <t>RECONCILIATION OF LONG-TERM CASH GENERATION TARGET</t>
  </si>
  <si>
    <t>Reconciliations of long-term cash generation target</t>
  </si>
  <si>
    <t>Note 1: £1.1 billion of operating costs and interest includes: Group operating expenses of £247 million, £47 million in relation to the Group’s pension schemes; integration costs of £87 million net of tax, split £69 million on Standard Life integration and £18 million on Reassure integration; and £692 million interest costs on Group’s listed debt and senior debt incurred</t>
  </si>
  <si>
    <t>Note 2: £1.5 billion dividend cost based on dividend of 49.6p per share and annual cost of £496 million per annum.</t>
  </si>
  <si>
    <r>
      <t>Additional own funds management actions in 2024</t>
    </r>
    <r>
      <rPr>
        <vertAlign val="superscript"/>
        <sz val="11"/>
        <color theme="1"/>
        <rFont val="Phoenix Sans"/>
      </rPr>
      <t>2</t>
    </r>
  </si>
  <si>
    <r>
      <t xml:space="preserve">* Includes </t>
    </r>
    <r>
      <rPr>
        <sz val="10"/>
        <color rgb="FF363534"/>
        <rFont val="Phoenix Sans"/>
      </rPr>
      <t>£113m non-rated assets</t>
    </r>
  </si>
  <si>
    <r>
      <t>Heritage</t>
    </r>
    <r>
      <rPr>
        <b/>
        <vertAlign val="superscript"/>
        <sz val="11"/>
        <color rgb="FFFFFFFF"/>
        <rFont val="Phoenix Sans"/>
      </rPr>
      <t>4,5,6</t>
    </r>
  </si>
  <si>
    <t>2.6x</t>
  </si>
  <si>
    <t>Assumption changes</t>
  </si>
  <si>
    <t>Experience including Management actions</t>
  </si>
  <si>
    <t>Open - Retirement Solutions</t>
  </si>
  <si>
    <t xml:space="preserve">Heritage </t>
  </si>
  <si>
    <t>28 - 31%</t>
  </si>
  <si>
    <t>£0 - 85m</t>
  </si>
  <si>
    <r>
      <t>Economics variances, assumption changes &amp; other</t>
    </r>
    <r>
      <rPr>
        <vertAlign val="superscript"/>
        <sz val="11"/>
        <color rgb="FF363534"/>
        <rFont val="Phoenix Sans"/>
      </rPr>
      <t>4</t>
    </r>
  </si>
  <si>
    <t>2016 
Proforma</t>
  </si>
  <si>
    <t>Note 4: Broken down to more granular level from 2017</t>
  </si>
  <si>
    <t>Economic variances</t>
  </si>
  <si>
    <t>New business strain</t>
  </si>
  <si>
    <t>Economics</t>
  </si>
  <si>
    <t>Net flows</t>
  </si>
  <si>
    <t>Capital strain</t>
  </si>
  <si>
    <t>Cash multiple</t>
  </si>
  <si>
    <t xml:space="preserve">loans guaranteed by export credit agencies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</si>
</sst>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43" formatCode="_-* #,##0.00_-;\-* #,##0.00_-;_-* &quot;-&quot;??_-;_-@_-"/>
    <numFmt numFmtId="164" formatCode="0.0"/>
    <numFmt numFmtId="165" formatCode="#,##0;\(#,##0\)"/>
    <numFmt numFmtId="166" formatCode="#,##0.0;\(#,##0.0\)"/>
    <numFmt numFmtId="167" formatCode="#,##0.0"/>
    <numFmt numFmtId="168" formatCode="_-* #,##0_-;\-* #,##0_-;_-* &quot;-&quot;??_-;_-@_-"/>
    <numFmt numFmtId="169" formatCode="0.000%"/>
    <numFmt numFmtId="170" formatCode="0.0000"/>
    <numFmt numFmtId="171" formatCode="0.00000"/>
    <numFmt numFmtId="172" formatCode="&quot;£&quot;#,##0&quot;m&quot;"/>
    <numFmt numFmtId="173" formatCode="[$$-409]#,##0&quot;m&quot;"/>
    <numFmt numFmtId="174" formatCode="[$€-1809]#,##0&quot;m&quot;"/>
    <numFmt numFmtId="175" formatCode="0.0&quot;bn&quot;"/>
    <numFmt numFmtId="176" formatCode="General&quot;bn&quot;"/>
    <numFmt numFmtId="177" formatCode="General&quot;m&quot;"/>
    <numFmt numFmtId="178" formatCode="0.0&quot;x&quot;"/>
    <numFmt numFmtId="179" formatCode="#,##0;\(#,##0\);\-"/>
    <numFmt numFmtId="180" formatCode="#,##0%;\(##,##0%\)"/>
    <numFmt numFmtId="181" formatCode="#,##0.0&quot;bn&quot;;\-#,##0.0&quot;bn&quot;"/>
    <numFmt numFmtId="182" formatCode="0.0%"/>
    <numFmt numFmtId="184" formatCode="&quot;£&quot;#,##0.00"/>
  </numFmts>
  <fonts count="62">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u/>
      <sz val="10"/>
      <color theme="10"/>
      <name val="Arial"/>
      <family val="2"/>
    </font>
    <font>
      <sz val="11"/>
      <color rgb="FF006100"/>
      <name val="Calibri (Body)"/>
      <family val="2"/>
    </font>
    <font>
      <b/>
      <u/>
      <sz val="12"/>
      <name val="Phoenix Sans"/>
    </font>
    <font>
      <sz val="10"/>
      <name val="Phoenix Sans"/>
    </font>
    <font>
      <b/>
      <sz val="9"/>
      <name val="Phoenix Sans"/>
    </font>
    <font>
      <b/>
      <sz val="10"/>
      <name val="Phoenix Sans"/>
    </font>
    <font>
      <b/>
      <sz val="11"/>
      <color rgb="FFFFFFFF"/>
      <name val="Phoenix Sans"/>
    </font>
    <font>
      <sz val="10"/>
      <color rgb="FFFF0000"/>
      <name val="Phoenix Sans"/>
    </font>
    <font>
      <b/>
      <sz val="10"/>
      <color theme="0"/>
      <name val="Phoenix Sans"/>
    </font>
    <font>
      <b/>
      <sz val="11"/>
      <color rgb="FF363534"/>
      <name val="Phoenix Sans"/>
    </font>
    <font>
      <sz val="11"/>
      <color rgb="FF363534"/>
      <name val="Phoenix Sans"/>
    </font>
    <font>
      <sz val="10"/>
      <color theme="1"/>
      <name val="Phoenix Sans"/>
    </font>
    <font>
      <b/>
      <sz val="8"/>
      <name val="Phoenix Sans"/>
    </font>
    <font>
      <b/>
      <u/>
      <sz val="9"/>
      <name val="Phoenix Sans"/>
    </font>
    <font>
      <sz val="9"/>
      <name val="Phoenix Sans"/>
    </font>
    <font>
      <b/>
      <u/>
      <sz val="11"/>
      <name val="Phoenix Sans"/>
    </font>
    <font>
      <b/>
      <u/>
      <sz val="11"/>
      <color rgb="FF363534"/>
      <name val="Phoenix Sans"/>
    </font>
    <font>
      <sz val="11"/>
      <color rgb="FF000000"/>
      <name val="Phoenix Sans"/>
    </font>
    <font>
      <sz val="11"/>
      <color rgb="FF006100"/>
      <name val="Phoenix Sans"/>
    </font>
    <font>
      <b/>
      <sz val="11"/>
      <color rgb="FF000000"/>
      <name val="Phoenix Sans"/>
    </font>
    <font>
      <b/>
      <u/>
      <sz val="10"/>
      <name val="Phoenix Sans"/>
    </font>
    <font>
      <b/>
      <sz val="11"/>
      <color rgb="FFFF0000"/>
      <name val="Phoenix Sans"/>
    </font>
    <font>
      <sz val="11"/>
      <name val="Phoenix Sans"/>
    </font>
    <font>
      <sz val="11"/>
      <color rgb="FFFF0000"/>
      <name val="Phoenix Sans"/>
    </font>
    <font>
      <b/>
      <i/>
      <sz val="11"/>
      <color rgb="FF363534"/>
      <name val="Phoenix Sans"/>
    </font>
    <font>
      <b/>
      <sz val="10"/>
      <color rgb="FFFF0000"/>
      <name val="Phoenix Sans"/>
    </font>
    <font>
      <vertAlign val="superscript"/>
      <sz val="11"/>
      <name val="Phoenix Sans"/>
    </font>
    <font>
      <sz val="9"/>
      <color rgb="FF892B5E"/>
      <name val="Phoenix Sans"/>
    </font>
    <font>
      <sz val="9"/>
      <color rgb="FFFF0000"/>
      <name val="Phoenix Sans"/>
    </font>
    <font>
      <vertAlign val="superscript"/>
      <sz val="11"/>
      <color rgb="FF363534"/>
      <name val="Phoenix Sans"/>
    </font>
    <font>
      <b/>
      <vertAlign val="superscript"/>
      <sz val="11"/>
      <color rgb="FF363534"/>
      <name val="Phoenix Sans"/>
    </font>
    <font>
      <sz val="11"/>
      <color theme="1"/>
      <name val="Phoenix Sans"/>
    </font>
    <font>
      <b/>
      <sz val="10"/>
      <color rgb="FF363534"/>
      <name val="Phoenix Sans"/>
    </font>
    <font>
      <sz val="10"/>
      <color rgb="FF363534"/>
      <name val="Phoenix Sans"/>
    </font>
    <font>
      <sz val="9"/>
      <color rgb="FF363534"/>
      <name val="Phoenix Sans"/>
    </font>
    <font>
      <b/>
      <vertAlign val="superscript"/>
      <sz val="11"/>
      <color rgb="FFFFFFFF"/>
      <name val="Phoenix Sans"/>
    </font>
    <font>
      <b/>
      <u/>
      <sz val="14"/>
      <name val="Phoenix Sans"/>
    </font>
    <font>
      <b/>
      <sz val="11"/>
      <name val="Phoenix Sans"/>
    </font>
    <font>
      <sz val="9"/>
      <color theme="1"/>
      <name val="Phoenix Sans"/>
    </font>
    <font>
      <b/>
      <i/>
      <sz val="11"/>
      <name val="Phoenix Sans"/>
    </font>
    <font>
      <sz val="10"/>
      <color rgb="FF000000"/>
      <name val="Phoenix Sans"/>
    </font>
    <font>
      <b/>
      <sz val="10"/>
      <color rgb="FF000000"/>
      <name val="Phoenix Sans"/>
    </font>
    <font>
      <vertAlign val="superscript"/>
      <sz val="11"/>
      <color rgb="FF000000"/>
      <name val="Phoenix Sans"/>
    </font>
    <font>
      <b/>
      <sz val="12"/>
      <color rgb="FFFF0000"/>
      <name val="Phoenix Sans"/>
    </font>
    <font>
      <b/>
      <sz val="11"/>
      <color theme="0"/>
      <name val="Phoenix Sans"/>
    </font>
    <font>
      <b/>
      <vertAlign val="superscript"/>
      <sz val="11"/>
      <color theme="0"/>
      <name val="Phoenix Sans"/>
    </font>
    <font>
      <b/>
      <vertAlign val="superscript"/>
      <sz val="11"/>
      <name val="Phoenix Sans"/>
    </font>
    <font>
      <sz val="11"/>
      <color rgb="FFFFFFFF"/>
      <name val="Phoenix Sans"/>
    </font>
    <font>
      <u/>
      <sz val="10"/>
      <color theme="10"/>
      <name val="Phoenix Sans"/>
    </font>
    <font>
      <u/>
      <sz val="11"/>
      <color rgb="FF000000"/>
      <name val="Phoenix Sans"/>
    </font>
    <font>
      <b/>
      <sz val="9"/>
      <color rgb="FFFF0000"/>
      <name val="Phoenix Sans"/>
    </font>
    <font>
      <b/>
      <vertAlign val="superscript"/>
      <sz val="11"/>
      <color rgb="FF000000"/>
      <name val="Phoenix Sans"/>
    </font>
    <font>
      <vertAlign val="superscript"/>
      <sz val="10"/>
      <color rgb="FF363534"/>
      <name val="Phoenix Sans"/>
    </font>
    <font>
      <u/>
      <sz val="10"/>
      <name val="Phoenix Sans"/>
    </font>
    <font>
      <sz val="10.5"/>
      <name val="+mj-lt"/>
    </font>
    <font>
      <vertAlign val="superscript"/>
      <sz val="11"/>
      <color theme="1"/>
      <name val="Phoenix Sans"/>
    </font>
    <font>
      <b/>
      <sz val="11"/>
      <color theme="1"/>
      <name val="Phoenix Sans"/>
    </font>
  </fonts>
  <fills count="17">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0"/>
        <bgColor indexed="64"/>
      </patternFill>
    </fill>
    <fill>
      <patternFill patternType="solid">
        <fgColor rgb="FFC6EFCE"/>
      </patternFill>
    </fill>
    <fill>
      <patternFill patternType="solid">
        <fgColor theme="4"/>
        <bgColor indexed="64"/>
      </patternFill>
    </fill>
    <fill>
      <patternFill patternType="solid">
        <fgColor theme="5"/>
        <bgColor indexed="64"/>
      </patternFill>
    </fill>
    <fill>
      <patternFill patternType="solid">
        <fgColor theme="6" tint="0.79998168889431442"/>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s>
  <borders count="250">
    <border>
      <left/>
      <right/>
      <top/>
      <bottom/>
      <diagonal/>
    </border>
    <border>
      <left style="thick">
        <color rgb="FFFFFFFF"/>
      </left>
      <right style="thick">
        <color rgb="FFFFFFFF"/>
      </right>
      <top style="thick">
        <color rgb="FFFFFFFF"/>
      </top>
      <bottom style="thick">
        <color rgb="FFBFBFBF"/>
      </bottom>
      <diagonal/>
    </border>
    <border>
      <left/>
      <right style="thick">
        <color rgb="FFFFFFFF"/>
      </right>
      <top style="medium">
        <color rgb="FFBFBFBF"/>
      </top>
      <bottom style="medium">
        <color rgb="FFBFBFBF"/>
      </bottom>
      <diagonal/>
    </border>
    <border>
      <left style="thick">
        <color rgb="FFFFFFFF"/>
      </left>
      <right/>
      <top style="medium">
        <color rgb="FFBFBFBF"/>
      </top>
      <bottom style="medium">
        <color rgb="FFBFBFBF"/>
      </bottom>
      <diagonal/>
    </border>
    <border>
      <left/>
      <right style="thick">
        <color rgb="FFFFFFFF"/>
      </right>
      <top style="thin">
        <color rgb="FFFFFFFF"/>
      </top>
      <bottom style="thick">
        <color rgb="FFB0AEAD"/>
      </bottom>
      <diagonal/>
    </border>
    <border>
      <left/>
      <right style="thick">
        <color rgb="FFFFFFFF"/>
      </right>
      <top style="thick">
        <color rgb="FFB0AEAD"/>
      </top>
      <bottom style="thick">
        <color rgb="FFB0AEAD"/>
      </bottom>
      <diagonal/>
    </border>
    <border>
      <left/>
      <right style="thick">
        <color rgb="FFFFFFFF"/>
      </right>
      <top style="thick">
        <color rgb="FFB0AEAD"/>
      </top>
      <bottom style="thin">
        <color rgb="FFB0AEAD"/>
      </bottom>
      <diagonal/>
    </border>
    <border>
      <left/>
      <right style="thick">
        <color rgb="FFFFFFFF"/>
      </right>
      <top style="thin">
        <color rgb="FFB0AEAD"/>
      </top>
      <bottom style="thin">
        <color rgb="FFB0AEAD"/>
      </bottom>
      <diagonal/>
    </border>
    <border>
      <left/>
      <right style="thick">
        <color rgb="FFFFFFFF"/>
      </right>
      <top style="thin">
        <color rgb="FFB0AEAD"/>
      </top>
      <bottom style="thick">
        <color rgb="FFB0AEAD"/>
      </bottom>
      <diagonal/>
    </border>
    <border>
      <left style="thick">
        <color rgb="FFFFFFFF"/>
      </left>
      <right style="thick">
        <color rgb="FFFFFFFF"/>
      </right>
      <top style="thick">
        <color rgb="FFB0AEAD"/>
      </top>
      <bottom style="thick">
        <color rgb="FFB0AEAD"/>
      </bottom>
      <diagonal/>
    </border>
    <border>
      <left style="thick">
        <color rgb="FFFFFFFF"/>
      </left>
      <right style="thick">
        <color rgb="FFFFFFFF"/>
      </right>
      <top style="thick">
        <color rgb="FFB0AEAD"/>
      </top>
      <bottom style="thin">
        <color rgb="FFB0AEAD"/>
      </bottom>
      <diagonal/>
    </border>
    <border>
      <left style="thick">
        <color rgb="FFFFFFFF"/>
      </left>
      <right style="thick">
        <color rgb="FFFFFFFF"/>
      </right>
      <top style="thin">
        <color rgb="FFB0AEAD"/>
      </top>
      <bottom style="thin">
        <color rgb="FFB0AEAD"/>
      </bottom>
      <diagonal/>
    </border>
    <border>
      <left style="thick">
        <color rgb="FFFFFFFF"/>
      </left>
      <right style="thick">
        <color rgb="FFFFFFFF"/>
      </right>
      <top style="thin">
        <color rgb="FFB0AEAD"/>
      </top>
      <bottom style="thick">
        <color rgb="FFB0AEAD"/>
      </bottom>
      <diagonal/>
    </border>
    <border>
      <left style="thick">
        <color rgb="FFFFFFFF"/>
      </left>
      <right/>
      <top style="thick">
        <color rgb="FFB0AEAD"/>
      </top>
      <bottom style="thick">
        <color rgb="FFB0AEAD"/>
      </bottom>
      <diagonal/>
    </border>
    <border>
      <left/>
      <right style="thick">
        <color rgb="FFFFFFFF"/>
      </right>
      <top style="thin">
        <color rgb="FFB0AEAD"/>
      </top>
      <bottom/>
      <diagonal/>
    </border>
    <border>
      <left style="thick">
        <color rgb="FFFFFFFF"/>
      </left>
      <right style="thick">
        <color rgb="FFFFFFFF"/>
      </right>
      <top style="thin">
        <color rgb="FFB0AEAD"/>
      </top>
      <bottom/>
      <diagonal/>
    </border>
    <border>
      <left style="thick">
        <color rgb="FFFFFFFF"/>
      </left>
      <right style="thick">
        <color rgb="FFFFFFFF"/>
      </right>
      <top/>
      <bottom style="thin">
        <color rgb="FFB0AEAD"/>
      </bottom>
      <diagonal/>
    </border>
    <border>
      <left/>
      <right style="thick">
        <color rgb="FFFFFFFF"/>
      </right>
      <top/>
      <bottom style="thin">
        <color rgb="FFB0AEAD"/>
      </bottom>
      <diagonal/>
    </border>
    <border>
      <left/>
      <right/>
      <top/>
      <bottom style="thick">
        <color rgb="FF808080"/>
      </bottom>
      <diagonal/>
    </border>
    <border>
      <left/>
      <right/>
      <top/>
      <bottom style="medium">
        <color rgb="FF808080"/>
      </bottom>
      <diagonal/>
    </border>
    <border>
      <left style="thick">
        <color rgb="FFFFFFFF"/>
      </left>
      <right/>
      <top style="thick">
        <color rgb="FFFFFFFF"/>
      </top>
      <bottom style="thick">
        <color rgb="FFBFBFBF"/>
      </bottom>
      <diagonal/>
    </border>
    <border>
      <left/>
      <right style="thick">
        <color rgb="FFFFFFFF"/>
      </right>
      <top style="thick">
        <color rgb="FFFFFFFF"/>
      </top>
      <bottom style="thick">
        <color rgb="FFBFBFBF"/>
      </bottom>
      <diagonal/>
    </border>
    <border>
      <left/>
      <right/>
      <top style="thick">
        <color rgb="FFBFBFBF"/>
      </top>
      <bottom style="medium">
        <color rgb="FFBFBFBF"/>
      </bottom>
      <diagonal/>
    </border>
    <border>
      <left/>
      <right style="thick">
        <color rgb="FFFFFFFF"/>
      </right>
      <top style="thick">
        <color rgb="FFBFBFBF"/>
      </top>
      <bottom style="medium">
        <color rgb="FFBFBFBF"/>
      </bottom>
      <diagonal/>
    </border>
    <border>
      <left/>
      <right/>
      <top style="medium">
        <color rgb="FFBFBFBF"/>
      </top>
      <bottom style="medium">
        <color rgb="FFBFBFBF"/>
      </bottom>
      <diagonal/>
    </border>
    <border>
      <left style="medium">
        <color indexed="64"/>
      </left>
      <right/>
      <top/>
      <bottom/>
      <diagonal/>
    </border>
    <border>
      <left style="thick">
        <color theme="0" tint="-0.34998626667073579"/>
      </left>
      <right/>
      <top/>
      <bottom style="thin">
        <color rgb="FFFFFFFF"/>
      </bottom>
      <diagonal/>
    </border>
    <border>
      <left/>
      <right style="thick">
        <color theme="0" tint="-0.34998626667073579"/>
      </right>
      <top/>
      <bottom style="thin">
        <color rgb="FFFFFFFF"/>
      </bottom>
      <diagonal/>
    </border>
    <border>
      <left style="thick">
        <color theme="0" tint="-0.34998626667073579"/>
      </left>
      <right style="thick">
        <color rgb="FFFFFFFF"/>
      </right>
      <top style="thin">
        <color rgb="FFFFFFFF"/>
      </top>
      <bottom style="thick">
        <color rgb="FFBFBFBF"/>
      </bottom>
      <diagonal/>
    </border>
    <border>
      <left style="thick">
        <color rgb="FFFFFFFF"/>
      </left>
      <right style="thick">
        <color theme="0" tint="-0.34998626667073579"/>
      </right>
      <top style="thin">
        <color rgb="FFFFFFFF"/>
      </top>
      <bottom style="thick">
        <color rgb="FFBFBFBF"/>
      </bottom>
      <diagonal/>
    </border>
    <border>
      <left style="thick">
        <color theme="0" tint="-0.34998626667073579"/>
      </left>
      <right style="thick">
        <color rgb="FFFFFFFF"/>
      </right>
      <top style="medium">
        <color rgb="FFBFBFBF"/>
      </top>
      <bottom style="medium">
        <color rgb="FFBFBFBF"/>
      </bottom>
      <diagonal/>
    </border>
    <border>
      <left/>
      <right style="thick">
        <color theme="0" tint="-0.34998626667073579"/>
      </right>
      <top style="medium">
        <color rgb="FFBFBFBF"/>
      </top>
      <bottom style="medium">
        <color rgb="FFBFBFBF"/>
      </bottom>
      <diagonal/>
    </border>
    <border>
      <left style="thick">
        <color theme="0" tint="-0.34998626667073579"/>
      </left>
      <right style="thick">
        <color rgb="FFFFFFFF"/>
      </right>
      <top style="medium">
        <color rgb="FFBFBFBF"/>
      </top>
      <bottom style="thick">
        <color theme="0" tint="-0.34998626667073579"/>
      </bottom>
      <diagonal/>
    </border>
    <border>
      <left/>
      <right style="thick">
        <color theme="0" tint="-0.34998626667073579"/>
      </right>
      <top style="medium">
        <color rgb="FFBFBFBF"/>
      </top>
      <bottom style="thick">
        <color theme="0" tint="-0.34998626667073579"/>
      </bottom>
      <diagonal/>
    </border>
    <border>
      <left/>
      <right style="thick">
        <color rgb="FFFFFFFF"/>
      </right>
      <top/>
      <bottom/>
      <diagonal/>
    </border>
    <border>
      <left style="thick">
        <color rgb="FFFFFFFF"/>
      </left>
      <right/>
      <top/>
      <bottom/>
      <diagonal/>
    </border>
    <border>
      <left style="medium">
        <color rgb="FFFFFFFF"/>
      </left>
      <right style="thick">
        <color rgb="FFFFFFFF"/>
      </right>
      <top style="thick">
        <color rgb="FFFFFFFF"/>
      </top>
      <bottom style="medium">
        <color rgb="FFFFFFFF"/>
      </bottom>
      <diagonal/>
    </border>
    <border>
      <left style="thick">
        <color rgb="FFFFFFFF"/>
      </left>
      <right style="thick">
        <color rgb="FFFFFFFF"/>
      </right>
      <top style="thick">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thick">
        <color rgb="FFFFFFFF"/>
      </right>
      <top style="medium">
        <color rgb="FFFFFFFF"/>
      </top>
      <bottom style="medium">
        <color rgb="FFFFFFFF"/>
      </bottom>
      <diagonal/>
    </border>
    <border>
      <left style="thick">
        <color rgb="FFFFFFFF"/>
      </left>
      <right style="thick">
        <color rgb="FFFFFFFF"/>
      </right>
      <top style="medium">
        <color rgb="FFFFFFFF"/>
      </top>
      <bottom style="medium">
        <color rgb="FFFFFFFF"/>
      </bottom>
      <diagonal/>
    </border>
    <border>
      <left style="thick">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style="thick">
        <color rgb="FFFFFFFF"/>
      </left>
      <right style="thick">
        <color rgb="FFFFFFFF"/>
      </right>
      <top/>
      <bottom/>
      <diagonal/>
    </border>
    <border>
      <left style="thick">
        <color rgb="FFFFFFFF"/>
      </left>
      <right style="thick">
        <color rgb="FFFFFFFF"/>
      </right>
      <top style="thick">
        <color rgb="FFFFFFFF"/>
      </top>
      <bottom/>
      <diagonal/>
    </border>
    <border>
      <left/>
      <right style="thick">
        <color rgb="FFFFFFFF"/>
      </right>
      <top style="medium">
        <color rgb="FFBFBFBF"/>
      </top>
      <bottom style="thick">
        <color theme="0" tint="-0.34998626667073579"/>
      </bottom>
      <diagonal/>
    </border>
    <border>
      <left style="medium">
        <color rgb="FFFFFFFF"/>
      </left>
      <right style="thick">
        <color rgb="FFFFFFFF"/>
      </right>
      <top style="medium">
        <color rgb="FFFFFFFF"/>
      </top>
      <bottom/>
      <diagonal/>
    </border>
    <border>
      <left style="thick">
        <color rgb="FFFFFFFF"/>
      </left>
      <right style="thick">
        <color rgb="FFFFFFFF"/>
      </right>
      <top style="medium">
        <color rgb="FFFFFFFF"/>
      </top>
      <bottom/>
      <diagonal/>
    </border>
    <border>
      <left style="thick">
        <color rgb="FFFFFFFF"/>
      </left>
      <right style="medium">
        <color rgb="FFFFFFFF"/>
      </right>
      <top style="medium">
        <color rgb="FFFFFFFF"/>
      </top>
      <bottom/>
      <diagonal/>
    </border>
    <border>
      <left style="thick">
        <color rgb="FFFFFFFF"/>
      </left>
      <right style="thick">
        <color rgb="FFFFFFFF"/>
      </right>
      <top style="medium">
        <color theme="0" tint="-0.34998626667073579"/>
      </top>
      <bottom style="medium">
        <color theme="0" tint="-0.34998626667073579"/>
      </bottom>
      <diagonal/>
    </border>
    <border>
      <left style="thick">
        <color rgb="FFFFFFFF"/>
      </left>
      <right style="thick">
        <color rgb="FFFFFFFF"/>
      </right>
      <top style="thin">
        <color theme="0" tint="-0.34998626667073579"/>
      </top>
      <bottom style="thin">
        <color theme="0" tint="-0.34998626667073579"/>
      </bottom>
      <diagonal/>
    </border>
    <border>
      <left/>
      <right/>
      <top/>
      <bottom style="thick">
        <color theme="0" tint="-0.34998626667073579"/>
      </bottom>
      <diagonal/>
    </border>
    <border>
      <left/>
      <right/>
      <top style="thick">
        <color theme="0" tint="-0.34998626667073579"/>
      </top>
      <bottom style="thick">
        <color theme="0" tint="-0.34998626667073579"/>
      </bottom>
      <diagonal/>
    </border>
    <border>
      <left style="thick">
        <color rgb="FFFFFFFF"/>
      </left>
      <right style="thick">
        <color rgb="FFFFFFFF"/>
      </right>
      <top style="thin">
        <color theme="0" tint="-0.34998626667073579"/>
      </top>
      <bottom/>
      <diagonal/>
    </border>
    <border>
      <left style="thick">
        <color theme="0"/>
      </left>
      <right style="thick">
        <color rgb="FFFFFFFF"/>
      </right>
      <top/>
      <bottom style="thin">
        <color theme="0" tint="-0.34998626667073579"/>
      </bottom>
      <diagonal/>
    </border>
    <border>
      <left style="thick">
        <color rgb="FFFFFFFF"/>
      </left>
      <right/>
      <top style="thick">
        <color theme="0" tint="-0.34998626667073579"/>
      </top>
      <bottom style="thick">
        <color theme="0" tint="-0.34998626667073579"/>
      </bottom>
      <diagonal/>
    </border>
    <border>
      <left style="thick">
        <color theme="0"/>
      </left>
      <right style="thick">
        <color rgb="FFFFFFFF"/>
      </right>
      <top style="thin">
        <color rgb="FFB0AEAD"/>
      </top>
      <bottom style="thin">
        <color rgb="FFB0AEAD"/>
      </bottom>
      <diagonal/>
    </border>
    <border>
      <left style="thick">
        <color theme="0"/>
      </left>
      <right style="thick">
        <color rgb="FFFFFFFF"/>
      </right>
      <top/>
      <bottom/>
      <diagonal/>
    </border>
    <border>
      <left style="thick">
        <color rgb="FFFFFFFF"/>
      </left>
      <right style="thick">
        <color rgb="FFFFFFFF"/>
      </right>
      <top style="thick">
        <color theme="0" tint="-0.34998626667073579"/>
      </top>
      <bottom style="thin">
        <color rgb="FFB0AEAD"/>
      </bottom>
      <diagonal/>
    </border>
    <border>
      <left style="thick">
        <color theme="0"/>
      </left>
      <right style="thick">
        <color rgb="FFFFFFFF"/>
      </right>
      <top style="thin">
        <color rgb="FFB0AEAD"/>
      </top>
      <bottom style="thick">
        <color rgb="FFB0AEAD"/>
      </bottom>
      <diagonal/>
    </border>
    <border>
      <left style="thick">
        <color theme="0"/>
      </left>
      <right style="thick">
        <color rgb="FFFFFFFF"/>
      </right>
      <top style="thick">
        <color rgb="FFB0AEAD"/>
      </top>
      <bottom style="thick">
        <color rgb="FFB0AEAD"/>
      </bottom>
      <diagonal/>
    </border>
    <border>
      <left/>
      <right style="thick">
        <color theme="0"/>
      </right>
      <top style="thin">
        <color rgb="FFB0AEAD"/>
      </top>
      <bottom style="thin">
        <color rgb="FFB0AEAD"/>
      </bottom>
      <diagonal/>
    </border>
    <border>
      <left style="thick">
        <color rgb="FFFFFFFF"/>
      </left>
      <right style="thick">
        <color theme="0"/>
      </right>
      <top style="thin">
        <color rgb="FFB0AEAD"/>
      </top>
      <bottom style="thin">
        <color rgb="FFB0AEAD"/>
      </bottom>
      <diagonal/>
    </border>
    <border>
      <left style="medium">
        <color theme="0"/>
      </left>
      <right style="thick">
        <color rgb="FFFFFFFF"/>
      </right>
      <top style="thin">
        <color rgb="FFB0AEAD"/>
      </top>
      <bottom style="thin">
        <color rgb="FFB0AEAD"/>
      </bottom>
      <diagonal/>
    </border>
    <border>
      <left style="thick">
        <color rgb="FFFFFFFF"/>
      </left>
      <right style="medium">
        <color theme="0"/>
      </right>
      <top style="thin">
        <color rgb="FFB0AEAD"/>
      </top>
      <bottom style="thin">
        <color rgb="FFB0AEAD"/>
      </bottom>
      <diagonal/>
    </border>
    <border>
      <left style="thick">
        <color rgb="FFFFFFFF"/>
      </left>
      <right/>
      <top style="thin">
        <color rgb="FFB0AEAD"/>
      </top>
      <bottom/>
      <diagonal/>
    </border>
    <border>
      <left style="thick">
        <color rgb="FFFFFFFF"/>
      </left>
      <right/>
      <top/>
      <bottom style="thin">
        <color rgb="FFB0AEAD"/>
      </bottom>
      <diagonal/>
    </border>
    <border>
      <left/>
      <right/>
      <top style="medium">
        <color rgb="FFBFBFBF"/>
      </top>
      <bottom/>
      <diagonal/>
    </border>
    <border>
      <left/>
      <right/>
      <top/>
      <bottom style="medium">
        <color rgb="FFBFBFBF"/>
      </bottom>
      <diagonal/>
    </border>
    <border>
      <left/>
      <right style="medium">
        <color theme="0"/>
      </right>
      <top style="medium">
        <color rgb="FFBFBFBF"/>
      </top>
      <bottom/>
      <diagonal/>
    </border>
    <border>
      <left style="thick">
        <color theme="0"/>
      </left>
      <right style="thick">
        <color rgb="FFFFFFFF"/>
      </right>
      <top/>
      <bottom style="thin">
        <color rgb="FFB0AEAD"/>
      </bottom>
      <diagonal/>
    </border>
    <border>
      <left style="thick">
        <color rgb="FFFFFFFF"/>
      </left>
      <right style="thick">
        <color rgb="FFFFFFFF"/>
      </right>
      <top/>
      <bottom style="thin">
        <color theme="0" tint="-0.34998626667073579"/>
      </bottom>
      <diagonal/>
    </border>
    <border>
      <left style="thick">
        <color rgb="FFFFFFFF"/>
      </left>
      <right style="thick">
        <color rgb="FFFFFFFF"/>
      </right>
      <top style="thick">
        <color rgb="FFFFFFFF"/>
      </top>
      <bottom style="thick">
        <color theme="0" tint="-0.34998626667073579"/>
      </bottom>
      <diagonal/>
    </border>
    <border>
      <left/>
      <right style="thick">
        <color rgb="FFFFFFFF"/>
      </right>
      <top style="medium">
        <color theme="0" tint="-0.34998626667073579"/>
      </top>
      <bottom style="medium">
        <color theme="0" tint="-0.34998626667073579"/>
      </bottom>
      <diagonal/>
    </border>
    <border>
      <left/>
      <right style="thick">
        <color rgb="FFFFFFFF"/>
      </right>
      <top style="medium">
        <color theme="0" tint="-0.34998626667073579"/>
      </top>
      <bottom style="thin">
        <color theme="0" tint="-0.34998626667073579"/>
      </bottom>
      <diagonal/>
    </border>
    <border>
      <left/>
      <right style="thick">
        <color rgb="FFFFFFFF"/>
      </right>
      <top style="thin">
        <color theme="0" tint="-0.34998626667073579"/>
      </top>
      <bottom style="thin">
        <color theme="0" tint="-0.34998626667073579"/>
      </bottom>
      <diagonal/>
    </border>
    <border>
      <left/>
      <right style="thick">
        <color rgb="FFFFFFFF"/>
      </right>
      <top style="thin">
        <color theme="0" tint="-0.34998626667073579"/>
      </top>
      <bottom style="medium">
        <color theme="0" tint="-0.34998626667073579"/>
      </bottom>
      <diagonal/>
    </border>
    <border>
      <left style="thick">
        <color rgb="FFFFFFFF"/>
      </left>
      <right style="thick">
        <color rgb="FFFFFFFF"/>
      </right>
      <top style="medium">
        <color theme="0" tint="-0.34998626667073579"/>
      </top>
      <bottom style="thin">
        <color theme="0" tint="-0.34998626667073579"/>
      </bottom>
      <diagonal/>
    </border>
    <border>
      <left style="thick">
        <color rgb="FFFFFFFF"/>
      </left>
      <right style="thick">
        <color rgb="FFFFFFFF"/>
      </right>
      <top style="thin">
        <color theme="0" tint="-0.34998626667073579"/>
      </top>
      <bottom style="medium">
        <color theme="0" tint="-0.34998626667073579"/>
      </bottom>
      <diagonal/>
    </border>
    <border>
      <left style="thick">
        <color theme="0"/>
      </left>
      <right style="thick">
        <color theme="0"/>
      </right>
      <top/>
      <bottom style="medium">
        <color theme="0" tint="-0.34998626667073579"/>
      </bottom>
      <diagonal/>
    </border>
    <border>
      <left style="thick">
        <color theme="0"/>
      </left>
      <right style="thick">
        <color theme="0"/>
      </right>
      <top/>
      <bottom/>
      <diagonal/>
    </border>
    <border>
      <left style="thick">
        <color theme="0"/>
      </left>
      <right style="thick">
        <color theme="0"/>
      </right>
      <top style="medium">
        <color theme="0" tint="-0.34998626667073579"/>
      </top>
      <bottom style="medium">
        <color theme="0" tint="-0.34998626667073579"/>
      </bottom>
      <diagonal/>
    </border>
    <border>
      <left style="thick">
        <color theme="0"/>
      </left>
      <right style="thick">
        <color theme="0"/>
      </right>
      <top style="medium">
        <color theme="0" tint="-0.34998626667073579"/>
      </top>
      <bottom style="thin">
        <color theme="0" tint="-0.34998626667073579"/>
      </bottom>
      <diagonal/>
    </border>
    <border>
      <left style="thick">
        <color theme="0"/>
      </left>
      <right style="thick">
        <color theme="0"/>
      </right>
      <top style="thin">
        <color theme="0" tint="-0.34998626667073579"/>
      </top>
      <bottom style="thin">
        <color theme="0" tint="-0.34998626667073579"/>
      </bottom>
      <diagonal/>
    </border>
    <border>
      <left style="thick">
        <color theme="0"/>
      </left>
      <right style="thick">
        <color theme="0"/>
      </right>
      <top style="thin">
        <color theme="0" tint="-0.34998626667073579"/>
      </top>
      <bottom style="medium">
        <color theme="0" tint="-0.34998626667073579"/>
      </bottom>
      <diagonal/>
    </border>
    <border>
      <left style="thick">
        <color theme="0"/>
      </left>
      <right style="thick">
        <color rgb="FFFFFFFF"/>
      </right>
      <top style="thin">
        <color rgb="FFFFFFFF"/>
      </top>
      <bottom style="thick">
        <color rgb="FFB0AEAD"/>
      </bottom>
      <diagonal/>
    </border>
    <border>
      <left/>
      <right style="thick">
        <color theme="0"/>
      </right>
      <top/>
      <bottom/>
      <diagonal/>
    </border>
    <border>
      <left style="thick">
        <color rgb="FFFFFFFF"/>
      </left>
      <right style="thick">
        <color theme="0"/>
      </right>
      <top style="thick">
        <color rgb="FFB0AEAD"/>
      </top>
      <bottom style="thick">
        <color rgb="FFB0AEAD"/>
      </bottom>
      <diagonal/>
    </border>
    <border>
      <left style="thick">
        <color theme="0"/>
      </left>
      <right style="thick">
        <color rgb="FFFFFFFF"/>
      </right>
      <top style="thick">
        <color rgb="FFB0AEAD"/>
      </top>
      <bottom style="thin">
        <color rgb="FFB0AEAD"/>
      </bottom>
      <diagonal/>
    </border>
    <border>
      <left style="thick">
        <color rgb="FFFFFFFF"/>
      </left>
      <right style="thick">
        <color theme="0"/>
      </right>
      <top style="thick">
        <color rgb="FFB0AEAD"/>
      </top>
      <bottom style="thin">
        <color rgb="FFB0AEAD"/>
      </bottom>
      <diagonal/>
    </border>
    <border>
      <left style="thick">
        <color theme="0"/>
      </left>
      <right style="thick">
        <color rgb="FFFFFFFF"/>
      </right>
      <top style="thin">
        <color rgb="FFB0AEAD"/>
      </top>
      <bottom/>
      <diagonal/>
    </border>
    <border>
      <left style="thick">
        <color rgb="FFFFFFFF"/>
      </left>
      <right style="thick">
        <color theme="0"/>
      </right>
      <top style="thin">
        <color rgb="FFB0AEAD"/>
      </top>
      <bottom/>
      <diagonal/>
    </border>
    <border>
      <left style="thick">
        <color rgb="FFFFFFFF"/>
      </left>
      <right style="thick">
        <color theme="0"/>
      </right>
      <top style="thin">
        <color rgb="FFB0AEAD"/>
      </top>
      <bottom style="thick">
        <color rgb="FFB0AEAD"/>
      </bottom>
      <diagonal/>
    </border>
    <border>
      <left/>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medium">
        <color theme="0" tint="-0.34998626667073579"/>
      </bottom>
      <diagonal/>
    </border>
    <border>
      <left style="thick">
        <color rgb="FFFFFFFF"/>
      </left>
      <right/>
      <top style="medium">
        <color theme="0" tint="-0.34998626667073579"/>
      </top>
      <bottom style="medium">
        <color theme="0" tint="-0.34998626667073579"/>
      </bottom>
      <diagonal/>
    </border>
    <border>
      <left style="thick">
        <color theme="0"/>
      </left>
      <right style="thick">
        <color rgb="FFFFFFFF"/>
      </right>
      <top style="thin">
        <color theme="0" tint="-0.34998626667073579"/>
      </top>
      <bottom style="thin">
        <color theme="0" tint="-0.34998626667073579"/>
      </bottom>
      <diagonal/>
    </border>
    <border>
      <left style="thick">
        <color theme="0"/>
      </left>
      <right style="thick">
        <color rgb="FFFFFFFF"/>
      </right>
      <top style="thin">
        <color theme="0" tint="-0.34998626667073579"/>
      </top>
      <bottom style="medium">
        <color theme="0" tint="-0.34998626667073579"/>
      </bottom>
      <diagonal/>
    </border>
    <border>
      <left style="thick">
        <color theme="0"/>
      </left>
      <right/>
      <top style="thick">
        <color theme="0" tint="-0.34998626667073579"/>
      </top>
      <bottom style="medium">
        <color theme="0" tint="-0.34998626667073579"/>
      </bottom>
      <diagonal/>
    </border>
    <border>
      <left/>
      <right style="thick">
        <color theme="0"/>
      </right>
      <top style="thick">
        <color theme="0" tint="-0.34998626667073579"/>
      </top>
      <bottom style="medium">
        <color theme="0" tint="-0.34998626667073579"/>
      </bottom>
      <diagonal/>
    </border>
    <border>
      <left style="thick">
        <color theme="0"/>
      </left>
      <right style="thick">
        <color rgb="FFFFFFFF"/>
      </right>
      <top style="medium">
        <color theme="0" tint="-0.34998626667073579"/>
      </top>
      <bottom style="thin">
        <color theme="0" tint="-0.34998626667073579"/>
      </bottom>
      <diagonal/>
    </border>
    <border>
      <left style="thick">
        <color rgb="FFFFFFFF"/>
      </left>
      <right style="thick">
        <color theme="0"/>
      </right>
      <top style="medium">
        <color theme="0" tint="-0.34998626667073579"/>
      </top>
      <bottom style="thin">
        <color theme="0" tint="-0.34998626667073579"/>
      </bottom>
      <diagonal/>
    </border>
    <border>
      <left style="thick">
        <color rgb="FFFFFFFF"/>
      </left>
      <right style="thick">
        <color theme="0"/>
      </right>
      <top style="thin">
        <color theme="0" tint="-0.34998626667073579"/>
      </top>
      <bottom style="thin">
        <color theme="0" tint="-0.34998626667073579"/>
      </bottom>
      <diagonal/>
    </border>
    <border>
      <left style="thick">
        <color rgb="FFFFFFFF"/>
      </left>
      <right style="thick">
        <color theme="0"/>
      </right>
      <top style="thin">
        <color theme="0" tint="-0.34998626667073579"/>
      </top>
      <bottom style="medium">
        <color theme="0" tint="-0.34998626667073579"/>
      </bottom>
      <diagonal/>
    </border>
    <border>
      <left style="thick">
        <color rgb="FFFFFFFF"/>
      </left>
      <right style="thick">
        <color theme="0"/>
      </right>
      <top style="medium">
        <color theme="0" tint="-0.34998626667073579"/>
      </top>
      <bottom style="medium">
        <color theme="0" tint="-0.34998626667073579"/>
      </bottom>
      <diagonal/>
    </border>
    <border>
      <left style="thick">
        <color rgb="FFFFFFFF"/>
      </left>
      <right style="thick">
        <color theme="0"/>
      </right>
      <top/>
      <bottom style="thin">
        <color theme="0" tint="-0.34998626667073579"/>
      </bottom>
      <diagonal/>
    </border>
    <border>
      <left/>
      <right/>
      <top style="medium">
        <color theme="0" tint="-0.34998626667073579"/>
      </top>
      <bottom style="medium">
        <color theme="0" tint="-0.34998626667073579"/>
      </bottom>
      <diagonal/>
    </border>
    <border>
      <left style="thick">
        <color theme="0"/>
      </left>
      <right style="thick">
        <color theme="0"/>
      </right>
      <top/>
      <bottom style="thin">
        <color rgb="FFBFBFBF"/>
      </bottom>
      <diagonal/>
    </border>
    <border>
      <left/>
      <right style="thick">
        <color rgb="FFFFFFFF"/>
      </right>
      <top style="thin">
        <color rgb="FFFFFFFF"/>
      </top>
      <bottom/>
      <diagonal/>
    </border>
    <border>
      <left/>
      <right style="thick">
        <color rgb="FFFFFFFF"/>
      </right>
      <top style="thin">
        <color rgb="FFB0AEAD"/>
      </top>
      <bottom style="medium">
        <color theme="0" tint="-0.34998626667073579"/>
      </bottom>
      <diagonal/>
    </border>
    <border>
      <left style="thick">
        <color theme="0"/>
      </left>
      <right style="thick">
        <color theme="0"/>
      </right>
      <top style="thick">
        <color theme="0" tint="-0.34998626667073579"/>
      </top>
      <bottom style="thin">
        <color rgb="FFB0AEAD"/>
      </bottom>
      <diagonal/>
    </border>
    <border>
      <left style="thick">
        <color theme="0"/>
      </left>
      <right style="thick">
        <color theme="0"/>
      </right>
      <top/>
      <bottom style="thin">
        <color rgb="FFB0AEAD"/>
      </bottom>
      <diagonal/>
    </border>
    <border>
      <left style="thick">
        <color theme="0"/>
      </left>
      <right style="thick">
        <color theme="0"/>
      </right>
      <top style="thin">
        <color rgb="FFB0AEAD"/>
      </top>
      <bottom style="thin">
        <color rgb="FFB0AEAD"/>
      </bottom>
      <diagonal/>
    </border>
    <border>
      <left style="thick">
        <color theme="0"/>
      </left>
      <right style="thick">
        <color theme="0"/>
      </right>
      <top style="thin">
        <color rgb="FFB0AEAD"/>
      </top>
      <bottom/>
      <diagonal/>
    </border>
    <border>
      <left style="thick">
        <color theme="0"/>
      </left>
      <right style="thick">
        <color theme="0"/>
      </right>
      <top style="thin">
        <color rgb="FFB0AEAD"/>
      </top>
      <bottom style="thick">
        <color rgb="FFB0AEAD"/>
      </bottom>
      <diagonal/>
    </border>
    <border>
      <left style="thick">
        <color theme="0"/>
      </left>
      <right style="thick">
        <color theme="0"/>
      </right>
      <top style="thick">
        <color rgb="FFB0AEAD"/>
      </top>
      <bottom style="thick">
        <color rgb="FFB0AEAD"/>
      </bottom>
      <diagonal/>
    </border>
    <border>
      <left style="thick">
        <color theme="0"/>
      </left>
      <right style="thick">
        <color theme="0"/>
      </right>
      <top style="thick">
        <color rgb="FFB0AEAD"/>
      </top>
      <bottom style="thin">
        <color rgb="FFB0AEAD"/>
      </bottom>
      <diagonal/>
    </border>
    <border>
      <left style="thick">
        <color theme="0"/>
      </left>
      <right style="thick">
        <color theme="0"/>
      </right>
      <top style="thick">
        <color rgb="FFB0AEAD"/>
      </top>
      <bottom style="thin">
        <color theme="0" tint="-0.34998626667073579"/>
      </bottom>
      <diagonal/>
    </border>
    <border>
      <left/>
      <right style="thick">
        <color rgb="FFFFFFFF"/>
      </right>
      <top style="thin">
        <color rgb="FFFFFFFF"/>
      </top>
      <bottom style="medium">
        <color theme="0" tint="-0.34998626667073579"/>
      </bottom>
      <diagonal/>
    </border>
    <border>
      <left style="thick">
        <color rgb="FFFFFFFF"/>
      </left>
      <right style="thick">
        <color rgb="FFFFFFFF"/>
      </right>
      <top style="thin">
        <color rgb="FFFFFFFF"/>
      </top>
      <bottom style="medium">
        <color theme="0" tint="-0.34998626667073579"/>
      </bottom>
      <diagonal/>
    </border>
    <border>
      <left style="thick">
        <color theme="0"/>
      </left>
      <right style="thick">
        <color theme="0"/>
      </right>
      <top/>
      <bottom style="thick">
        <color rgb="FFB0AEAD"/>
      </bottom>
      <diagonal/>
    </border>
    <border>
      <left/>
      <right style="thick">
        <color theme="0"/>
      </right>
      <top/>
      <bottom style="thin">
        <color rgb="FFB0AEAD"/>
      </bottom>
      <diagonal/>
    </border>
    <border>
      <left style="thick">
        <color theme="0"/>
      </left>
      <right style="thick">
        <color theme="0"/>
      </right>
      <top style="thick">
        <color rgb="FFB0AEAD"/>
      </top>
      <bottom style="thick">
        <color theme="0" tint="-0.34998626667073579"/>
      </bottom>
      <diagonal/>
    </border>
    <border>
      <left style="thick">
        <color theme="0"/>
      </left>
      <right style="medium">
        <color theme="0" tint="-0.34998626667073579"/>
      </right>
      <top style="thick">
        <color theme="0" tint="-0.34998626667073579"/>
      </top>
      <bottom style="thin">
        <color rgb="FFB0AEAD"/>
      </bottom>
      <diagonal/>
    </border>
    <border>
      <left style="medium">
        <color theme="0" tint="-0.34998626667073579"/>
      </left>
      <right style="medium">
        <color theme="0" tint="-0.34998626667073579"/>
      </right>
      <top style="thick">
        <color theme="0" tint="-0.34998626667073579"/>
      </top>
      <bottom style="thin">
        <color rgb="FFB0AEAD"/>
      </bottom>
      <diagonal/>
    </border>
    <border>
      <left style="medium">
        <color theme="0" tint="-0.34998626667073579"/>
      </left>
      <right style="thick">
        <color theme="0"/>
      </right>
      <top style="thick">
        <color theme="0" tint="-0.34998626667073579"/>
      </top>
      <bottom style="thin">
        <color rgb="FFB0AEAD"/>
      </bottom>
      <diagonal/>
    </border>
    <border>
      <left style="thick">
        <color theme="0"/>
      </left>
      <right style="medium">
        <color theme="0" tint="-0.34998626667073579"/>
      </right>
      <top style="thin">
        <color rgb="FFB0AEAD"/>
      </top>
      <bottom style="thin">
        <color rgb="FFB0AEAD"/>
      </bottom>
      <diagonal/>
    </border>
    <border>
      <left style="medium">
        <color theme="0" tint="-0.34998626667073579"/>
      </left>
      <right style="medium">
        <color theme="0" tint="-0.34998626667073579"/>
      </right>
      <top style="thin">
        <color rgb="FFB0AEAD"/>
      </top>
      <bottom style="thin">
        <color rgb="FFB0AEAD"/>
      </bottom>
      <diagonal/>
    </border>
    <border>
      <left style="medium">
        <color theme="0" tint="-0.34998626667073579"/>
      </left>
      <right style="thick">
        <color theme="0"/>
      </right>
      <top style="thin">
        <color rgb="FFB0AEAD"/>
      </top>
      <bottom style="thin">
        <color rgb="FFB0AEAD"/>
      </bottom>
      <diagonal/>
    </border>
    <border>
      <left style="thick">
        <color theme="0"/>
      </left>
      <right style="medium">
        <color theme="0" tint="-0.34998626667073579"/>
      </right>
      <top style="thin">
        <color rgb="FFB0AEAD"/>
      </top>
      <bottom/>
      <diagonal/>
    </border>
    <border>
      <left style="medium">
        <color theme="0" tint="-0.34998626667073579"/>
      </left>
      <right style="medium">
        <color theme="0" tint="-0.34998626667073579"/>
      </right>
      <top style="thin">
        <color rgb="FFB0AEAD"/>
      </top>
      <bottom/>
      <diagonal/>
    </border>
    <border>
      <left style="medium">
        <color theme="0" tint="-0.34998626667073579"/>
      </left>
      <right style="thick">
        <color theme="0"/>
      </right>
      <top style="thin">
        <color rgb="FFB0AEAD"/>
      </top>
      <bottom/>
      <diagonal/>
    </border>
    <border>
      <left style="thick">
        <color theme="0"/>
      </left>
      <right style="medium">
        <color theme="0" tint="-0.34998626667073579"/>
      </right>
      <top style="thick">
        <color theme="0" tint="-0.34998626667073579"/>
      </top>
      <bottom style="thick">
        <color theme="0" tint="-0.34998626667073579"/>
      </bottom>
      <diagonal/>
    </border>
    <border>
      <left style="medium">
        <color theme="0" tint="-0.34998626667073579"/>
      </left>
      <right style="medium">
        <color theme="0" tint="-0.34998626667073579"/>
      </right>
      <top style="thick">
        <color theme="0" tint="-0.34998626667073579"/>
      </top>
      <bottom style="thick">
        <color theme="0" tint="-0.34998626667073579"/>
      </bottom>
      <diagonal/>
    </border>
    <border>
      <left style="medium">
        <color theme="0" tint="-0.34998626667073579"/>
      </left>
      <right style="thick">
        <color theme="0"/>
      </right>
      <top style="thick">
        <color theme="0" tint="-0.34998626667073579"/>
      </top>
      <bottom style="thick">
        <color theme="0" tint="-0.34998626667073579"/>
      </bottom>
      <diagonal/>
    </border>
    <border>
      <left style="thick">
        <color theme="0"/>
      </left>
      <right style="thick">
        <color theme="0"/>
      </right>
      <top style="medium">
        <color theme="0" tint="-0.34998626667073579"/>
      </top>
      <bottom style="medium">
        <color rgb="FFBFBFBF"/>
      </bottom>
      <diagonal/>
    </border>
    <border>
      <left style="thick">
        <color theme="0"/>
      </left>
      <right style="thick">
        <color rgb="FFFFFFFF"/>
      </right>
      <top style="medium">
        <color theme="0" tint="-0.34998626667073579"/>
      </top>
      <bottom style="medium">
        <color rgb="FFBFBFBF"/>
      </bottom>
      <diagonal/>
    </border>
    <border>
      <left style="thick">
        <color theme="0"/>
      </left>
      <right style="thick">
        <color theme="0"/>
      </right>
      <top style="medium">
        <color rgb="FFBFBFBF"/>
      </top>
      <bottom style="medium">
        <color theme="0" tint="-0.34998626667073579"/>
      </bottom>
      <diagonal/>
    </border>
    <border>
      <left style="thick">
        <color theme="0"/>
      </left>
      <right style="thick">
        <color rgb="FFFFFFFF"/>
      </right>
      <top style="medium">
        <color rgb="FFBFBFBF"/>
      </top>
      <bottom style="medium">
        <color theme="0" tint="-0.34998626667073579"/>
      </bottom>
      <diagonal/>
    </border>
    <border>
      <left style="thick">
        <color rgb="FFFFFFFF"/>
      </left>
      <right/>
      <top style="thick">
        <color rgb="FFFFFFFF"/>
      </top>
      <bottom style="thick">
        <color theme="0" tint="-0.34998626667073579"/>
      </bottom>
      <diagonal/>
    </border>
    <border>
      <left/>
      <right style="thick">
        <color rgb="FFFFFFFF"/>
      </right>
      <top style="thin">
        <color theme="0" tint="-0.34998626667073579"/>
      </top>
      <bottom/>
      <diagonal/>
    </border>
    <border>
      <left style="thick">
        <color theme="0"/>
      </left>
      <right style="thick">
        <color theme="0"/>
      </right>
      <top style="thin">
        <color theme="0" tint="-0.34998626667073579"/>
      </top>
      <bottom/>
      <diagonal/>
    </border>
    <border>
      <left style="thick">
        <color theme="0"/>
      </left>
      <right style="thick">
        <color rgb="FFFFFFFF"/>
      </right>
      <top/>
      <bottom style="medium">
        <color rgb="FFBFBFBF"/>
      </bottom>
      <diagonal/>
    </border>
    <border>
      <left/>
      <right style="thick">
        <color rgb="FFFFFFFF"/>
      </right>
      <top style="thick">
        <color rgb="FFFFFFFF"/>
      </top>
      <bottom style="thick">
        <color theme="0" tint="-0.34998626667073579"/>
      </bottom>
      <diagonal/>
    </border>
    <border>
      <left style="thick">
        <color theme="0"/>
      </left>
      <right style="thick">
        <color theme="0"/>
      </right>
      <top style="thick">
        <color theme="0" tint="-0.34998626667073579"/>
      </top>
      <bottom/>
      <diagonal/>
    </border>
    <border>
      <left style="thick">
        <color theme="0"/>
      </left>
      <right style="thick">
        <color rgb="FFFFFFFF"/>
      </right>
      <top style="thick">
        <color theme="0" tint="-0.34998626667073579"/>
      </top>
      <bottom/>
      <diagonal/>
    </border>
    <border>
      <left style="thick">
        <color theme="0"/>
      </left>
      <right style="thick">
        <color rgb="FFFFFFFF"/>
      </right>
      <top/>
      <bottom style="medium">
        <color theme="0" tint="-0.34998626667073579"/>
      </bottom>
      <diagonal/>
    </border>
    <border>
      <left style="medium">
        <color theme="0"/>
      </left>
      <right style="medium">
        <color theme="0"/>
      </right>
      <top/>
      <bottom/>
      <diagonal/>
    </border>
    <border>
      <left style="medium">
        <color theme="0"/>
      </left>
      <right style="medium">
        <color theme="0"/>
      </right>
      <top style="medium">
        <color rgb="FFBFBFBF"/>
      </top>
      <bottom/>
      <diagonal/>
    </border>
    <border>
      <left style="medium">
        <color theme="0"/>
      </left>
      <right style="medium">
        <color theme="0"/>
      </right>
      <top style="medium">
        <color theme="0" tint="-0.34998626667073579"/>
      </top>
      <bottom style="thin">
        <color theme="0" tint="-0.34998626667073579"/>
      </bottom>
      <diagonal/>
    </border>
    <border>
      <left style="medium">
        <color theme="0"/>
      </left>
      <right style="medium">
        <color theme="0"/>
      </right>
      <top style="thin">
        <color theme="0" tint="-0.34998626667073579"/>
      </top>
      <bottom style="thin">
        <color theme="0" tint="-0.34998626667073579"/>
      </bottom>
      <diagonal/>
    </border>
    <border>
      <left style="medium">
        <color theme="0"/>
      </left>
      <right style="medium">
        <color theme="0"/>
      </right>
      <top style="thin">
        <color theme="0" tint="-0.34998626667073579"/>
      </top>
      <bottom style="medium">
        <color theme="0" tint="-0.34998626667073579"/>
      </bottom>
      <diagonal/>
    </border>
    <border>
      <left style="medium">
        <color theme="0"/>
      </left>
      <right style="medium">
        <color theme="0"/>
      </right>
      <top style="medium">
        <color theme="0" tint="-0.34998626667073579"/>
      </top>
      <bottom style="medium">
        <color theme="0" tint="-0.34998626667073579"/>
      </bottom>
      <diagonal/>
    </border>
    <border>
      <left style="thick">
        <color rgb="FFFFFFFF"/>
      </left>
      <right style="thick">
        <color theme="0"/>
      </right>
      <top style="thick">
        <color theme="0" tint="-0.34998626667073579"/>
      </top>
      <bottom/>
      <diagonal/>
    </border>
    <border>
      <left style="thick">
        <color rgb="FFFFFFFF"/>
      </left>
      <right style="thick">
        <color theme="0"/>
      </right>
      <top/>
      <bottom style="medium">
        <color theme="0" tint="-0.34998626667073579"/>
      </bottom>
      <diagonal/>
    </border>
    <border>
      <left style="thick">
        <color rgb="FFFFFFFF"/>
      </left>
      <right style="thick">
        <color rgb="FFFFFFFF"/>
      </right>
      <top style="thick">
        <color theme="0" tint="-0.34998626667073579"/>
      </top>
      <bottom style="thin">
        <color theme="0" tint="-0.34998626667073579"/>
      </bottom>
      <diagonal/>
    </border>
    <border>
      <left style="thick">
        <color rgb="FFFFFFFF"/>
      </left>
      <right style="thick">
        <color rgb="FFFFFFFF"/>
      </right>
      <top style="thin">
        <color rgb="FFFFFFFF"/>
      </top>
      <bottom style="thick">
        <color theme="0" tint="-0.34998626667073579"/>
      </bottom>
      <diagonal/>
    </border>
    <border>
      <left style="thick">
        <color rgb="FFFFFFFF"/>
      </left>
      <right style="thin">
        <color theme="0" tint="-0.34998626667073579"/>
      </right>
      <top style="thick">
        <color theme="0" tint="-0.34998626667073579"/>
      </top>
      <bottom style="thin">
        <color theme="0" tint="-0.34998626667073579"/>
      </bottom>
      <diagonal/>
    </border>
    <border>
      <left style="thin">
        <color theme="0" tint="-0.34998626667073579"/>
      </left>
      <right style="thick">
        <color rgb="FFFFFFFF"/>
      </right>
      <top style="thick">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rgb="FFFFFFFF"/>
      </right>
      <top style="thin">
        <color theme="0" tint="-0.34998626667073579"/>
      </top>
      <bottom style="thin">
        <color theme="0" tint="-0.34998626667073579"/>
      </bottom>
      <diagonal/>
    </border>
    <border>
      <left style="thick">
        <color rgb="FFFFFFFF"/>
      </left>
      <right style="thin">
        <color theme="0" tint="-0.34998626667073579"/>
      </right>
      <top style="thin">
        <color theme="0" tint="-0.34998626667073579"/>
      </top>
      <bottom style="medium">
        <color theme="0" tint="-0.34998626667073579"/>
      </bottom>
      <diagonal/>
    </border>
    <border>
      <left style="thin">
        <color theme="0" tint="-0.34998626667073579"/>
      </left>
      <right style="thick">
        <color rgb="FFFFFFFF"/>
      </right>
      <top style="thin">
        <color theme="0" tint="-0.34998626667073579"/>
      </top>
      <bottom style="medium">
        <color theme="0" tint="-0.34998626667073579"/>
      </bottom>
      <diagonal/>
    </border>
    <border>
      <left style="thick">
        <color rgb="FFFFFFFF"/>
      </left>
      <right style="thin">
        <color theme="0" tint="-0.34998626667073579"/>
      </right>
      <top style="medium">
        <color theme="0" tint="-0.34998626667073579"/>
      </top>
      <bottom style="medium">
        <color theme="0" tint="-0.34998626667073579"/>
      </bottom>
      <diagonal/>
    </border>
    <border>
      <left style="thin">
        <color theme="0" tint="-0.34998626667073579"/>
      </left>
      <right style="thick">
        <color rgb="FFFFFFFF"/>
      </right>
      <top style="medium">
        <color theme="0" tint="-0.34998626667073579"/>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right style="thick">
        <color rgb="FFFFFFFF"/>
      </right>
      <top/>
      <bottom style="medium">
        <color theme="0" tint="-0.34998626667073579"/>
      </bottom>
      <diagonal/>
    </border>
    <border>
      <left style="thick">
        <color theme="0"/>
      </left>
      <right style="thick">
        <color rgb="FFFFFFFF"/>
      </right>
      <top style="thin">
        <color rgb="FFFFFFFF"/>
      </top>
      <bottom style="medium">
        <color theme="0" tint="-0.34998626667073579"/>
      </bottom>
      <diagonal/>
    </border>
    <border>
      <left style="thick">
        <color theme="0"/>
      </left>
      <right style="thick">
        <color rgb="FFFFFFFF"/>
      </right>
      <top style="medium">
        <color theme="0" tint="-0.34998626667073579"/>
      </top>
      <bottom style="thin">
        <color rgb="FFB0AEAD"/>
      </bottom>
      <diagonal/>
    </border>
    <border>
      <left style="thick">
        <color theme="0"/>
      </left>
      <right style="thick">
        <color rgb="FFFFFFFF"/>
      </right>
      <top style="thin">
        <color rgb="FFB0AEAD"/>
      </top>
      <bottom style="medium">
        <color theme="0" tint="-0.34998626667073579"/>
      </bottom>
      <diagonal/>
    </border>
    <border>
      <left style="thick">
        <color theme="0"/>
      </left>
      <right/>
      <top style="thick">
        <color theme="0" tint="-0.34998626667073579"/>
      </top>
      <bottom/>
      <diagonal/>
    </border>
    <border>
      <left/>
      <right style="thick">
        <color theme="0"/>
      </right>
      <top style="thick">
        <color theme="0" tint="-0.34998626667073579"/>
      </top>
      <bottom/>
      <diagonal/>
    </border>
    <border>
      <left/>
      <right style="thick">
        <color theme="0"/>
      </right>
      <top style="thin">
        <color theme="0" tint="-0.34998626667073579"/>
      </top>
      <bottom style="thin">
        <color theme="0" tint="-0.34998626667073579"/>
      </bottom>
      <diagonal/>
    </border>
    <border>
      <left/>
      <right style="thick">
        <color theme="0"/>
      </right>
      <top style="thin">
        <color theme="0" tint="-0.34998626667073579"/>
      </top>
      <bottom style="medium">
        <color theme="0" tint="-0.34998626667073579"/>
      </bottom>
      <diagonal/>
    </border>
    <border>
      <left style="thick">
        <color theme="0"/>
      </left>
      <right/>
      <top style="medium">
        <color theme="0" tint="-0.34998626667073579"/>
      </top>
      <bottom style="medium">
        <color theme="0" tint="-0.34998626667073579"/>
      </bottom>
      <diagonal/>
    </border>
    <border>
      <left style="thick">
        <color rgb="FFFFFFFF"/>
      </left>
      <right style="thick">
        <color theme="0"/>
      </right>
      <top/>
      <bottom style="thin">
        <color rgb="FFB0AEAD"/>
      </bottom>
      <diagonal/>
    </border>
    <border>
      <left/>
      <right style="thick">
        <color rgb="FFFFFFFF"/>
      </right>
      <top style="thick">
        <color theme="0" tint="-0.34998626667073579"/>
      </top>
      <bottom style="thick">
        <color theme="0" tint="-0.34998626667073579"/>
      </bottom>
      <diagonal/>
    </border>
    <border>
      <left/>
      <right style="thick">
        <color rgb="FFFFFFFF"/>
      </right>
      <top style="medium">
        <color theme="0" tint="-0.34998626667073579"/>
      </top>
      <bottom style="thick">
        <color theme="0" tint="-0.34998626667073579"/>
      </bottom>
      <diagonal/>
    </border>
    <border>
      <left/>
      <right/>
      <top style="medium">
        <color theme="0" tint="-0.34998626667073579"/>
      </top>
      <bottom style="thick">
        <color theme="0" tint="-0.34998626667073579"/>
      </bottom>
      <diagonal/>
    </border>
    <border>
      <left/>
      <right/>
      <top style="medium">
        <color theme="0" tint="-0.34998626667073579"/>
      </top>
      <bottom style="thick">
        <color rgb="FF808080"/>
      </bottom>
      <diagonal/>
    </border>
    <border>
      <left/>
      <right/>
      <top/>
      <bottom style="medium">
        <color theme="0" tint="-0.34998626667073579"/>
      </bottom>
      <diagonal/>
    </border>
    <border>
      <left/>
      <right style="thick">
        <color rgb="FFFFFFFF"/>
      </right>
      <top style="thin">
        <color rgb="FFB0AEAD"/>
      </top>
      <bottom style="thin">
        <color theme="0" tint="-0.34998626667073579"/>
      </bottom>
      <diagonal/>
    </border>
    <border>
      <left style="thick">
        <color theme="0"/>
      </left>
      <right style="thick">
        <color theme="0"/>
      </right>
      <top style="thin">
        <color rgb="FFB0AEAD"/>
      </top>
      <bottom style="thin">
        <color theme="0" tint="-0.34998626667073579"/>
      </bottom>
      <diagonal/>
    </border>
    <border>
      <left/>
      <right style="thick">
        <color rgb="FFFFFFFF"/>
      </right>
      <top/>
      <bottom style="thin">
        <color theme="0" tint="-0.34998626667073579"/>
      </bottom>
      <diagonal/>
    </border>
    <border>
      <left style="thick">
        <color rgb="FFFFFFFF"/>
      </left>
      <right style="thick">
        <color rgb="FFFFFFFF"/>
      </right>
      <top style="thin">
        <color rgb="FFB0AEAD"/>
      </top>
      <bottom style="thin">
        <color theme="0" tint="-0.34998626667073579"/>
      </bottom>
      <diagonal/>
    </border>
    <border>
      <left/>
      <right style="medium">
        <color theme="0" tint="-0.34998626667073579"/>
      </right>
      <top/>
      <bottom/>
      <diagonal/>
    </border>
    <border>
      <left/>
      <right style="medium">
        <color theme="0" tint="-0.34998626667073579"/>
      </right>
      <top/>
      <bottom style="medium">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right style="medium">
        <color theme="0" tint="-0.34998626667073579"/>
      </right>
      <top style="thick">
        <color theme="0" tint="-0.34998626667073579"/>
      </top>
      <bottom style="thin">
        <color rgb="FFB0AEAD"/>
      </bottom>
      <diagonal/>
    </border>
    <border>
      <left/>
      <right style="medium">
        <color theme="0" tint="-0.34998626667073579"/>
      </right>
      <top style="thin">
        <color rgb="FFB0AEAD"/>
      </top>
      <bottom style="thin">
        <color rgb="FFB0AEAD"/>
      </bottom>
      <diagonal/>
    </border>
    <border>
      <left/>
      <right style="medium">
        <color theme="0" tint="-0.34998626667073579"/>
      </right>
      <top style="thin">
        <color rgb="FFB0AEAD"/>
      </top>
      <bottom/>
      <diagonal/>
    </border>
    <border>
      <left/>
      <right style="medium">
        <color theme="0" tint="-0.34998626667073579"/>
      </right>
      <top style="thick">
        <color theme="0" tint="-0.34998626667073579"/>
      </top>
      <bottom style="thick">
        <color theme="0" tint="-0.34998626667073579"/>
      </bottom>
      <diagonal/>
    </border>
    <border>
      <left/>
      <right style="medium">
        <color rgb="FFFFFFFF"/>
      </right>
      <top/>
      <bottom/>
      <diagonal/>
    </border>
    <border>
      <left/>
      <right style="medium">
        <color rgb="FFFFFFFF"/>
      </right>
      <top/>
      <bottom style="thick">
        <color rgb="FFB0AEAD"/>
      </bottom>
      <diagonal/>
    </border>
    <border>
      <left style="medium">
        <color rgb="FFFFFFFF"/>
      </left>
      <right style="medium">
        <color rgb="FFFFFFFF"/>
      </right>
      <top/>
      <bottom style="thick">
        <color rgb="FFB0AEAD"/>
      </bottom>
      <diagonal/>
    </border>
    <border>
      <left/>
      <right style="medium">
        <color rgb="FFFFFFFF"/>
      </right>
      <top/>
      <bottom style="medium">
        <color rgb="FFB0AEAD"/>
      </bottom>
      <diagonal/>
    </border>
    <border>
      <left/>
      <right style="thick">
        <color rgb="FFFFFFFF"/>
      </right>
      <top/>
      <bottom style="medium">
        <color rgb="FFB0AEAD"/>
      </bottom>
      <diagonal/>
    </border>
    <border>
      <left style="medium">
        <color theme="0"/>
      </left>
      <right style="medium">
        <color theme="0"/>
      </right>
      <top/>
      <bottom style="thin">
        <color theme="0" tint="-0.34998626667073579"/>
      </bottom>
      <diagonal/>
    </border>
    <border>
      <left/>
      <right style="thick">
        <color rgb="FFFFFFFF"/>
      </right>
      <top style="thick">
        <color rgb="FFBFBFBF"/>
      </top>
      <bottom/>
      <diagonal/>
    </border>
    <border>
      <left/>
      <right/>
      <top style="thick">
        <color rgb="FFFFFFFF"/>
      </top>
      <bottom style="thick">
        <color theme="0" tint="-0.34998626667073579"/>
      </bottom>
      <diagonal/>
    </border>
    <border>
      <left style="thick">
        <color theme="0" tint="-0.34998626667073579"/>
      </left>
      <right/>
      <top/>
      <bottom/>
      <diagonal/>
    </border>
    <border>
      <left/>
      <right style="thick">
        <color theme="0" tint="-0.34998626667073579"/>
      </right>
      <top/>
      <bottom/>
      <diagonal/>
    </border>
    <border>
      <left style="thick">
        <color theme="0" tint="-0.34998626667073579"/>
      </left>
      <right style="thick">
        <color rgb="FFFFFFFF"/>
      </right>
      <top style="thick">
        <color rgb="FFBFBFBF"/>
      </top>
      <bottom style="medium">
        <color rgb="FFBFBFBF"/>
      </bottom>
      <diagonal/>
    </border>
    <border>
      <left style="thick">
        <color rgb="FFFFFFFF"/>
      </left>
      <right style="thick">
        <color theme="0" tint="-0.34998626667073579"/>
      </right>
      <top style="thick">
        <color rgb="FFBFBFBF"/>
      </top>
      <bottom style="medium">
        <color rgb="FFBFBFBF"/>
      </bottom>
      <diagonal/>
    </border>
    <border>
      <left style="thick">
        <color theme="0" tint="-0.34998626667073579"/>
      </left>
      <right style="thick">
        <color rgb="FFFFFFFF"/>
      </right>
      <top style="thick">
        <color rgb="FFBFBFBF"/>
      </top>
      <bottom style="thick">
        <color theme="0" tint="-0.34998626667073579"/>
      </bottom>
      <diagonal/>
    </border>
    <border>
      <left style="thick">
        <color theme="0" tint="-0.34998626667073579"/>
      </left>
      <right style="thick">
        <color rgb="FFFFFFFF"/>
      </right>
      <top/>
      <bottom style="thick">
        <color theme="0" tint="-0.34998626667073579"/>
      </bottom>
      <diagonal/>
    </border>
    <border>
      <left/>
      <right style="thick">
        <color rgb="FFFFFFFF"/>
      </right>
      <top/>
      <bottom style="thick">
        <color theme="0" tint="-0.34998626667073579"/>
      </bottom>
      <diagonal/>
    </border>
    <border>
      <left/>
      <right style="thick">
        <color theme="0" tint="-0.34998626667073579"/>
      </right>
      <top/>
      <bottom style="thick">
        <color theme="0" tint="-0.34998626667073579"/>
      </bottom>
      <diagonal/>
    </border>
    <border>
      <left style="thick">
        <color theme="0" tint="-0.34998626667073579"/>
      </left>
      <right style="thick">
        <color rgb="FFFFFFFF"/>
      </right>
      <top style="thick">
        <color theme="0" tint="-0.34998626667073579"/>
      </top>
      <bottom style="thick">
        <color theme="0" tint="-0.34998626667073579"/>
      </bottom>
      <diagonal/>
    </border>
    <border>
      <left/>
      <right style="thick">
        <color theme="0" tint="-0.34998626667073579"/>
      </right>
      <top style="thick">
        <color theme="0" tint="-0.34998626667073579"/>
      </top>
      <bottom style="thick">
        <color theme="0" tint="-0.34998626667073579"/>
      </bottom>
      <diagonal/>
    </border>
    <border>
      <left style="thick">
        <color rgb="FFFFFFFF"/>
      </left>
      <right style="thick">
        <color theme="0" tint="-0.34998626667073579"/>
      </right>
      <top style="thick">
        <color theme="0" tint="-0.34998626667073579"/>
      </top>
      <bottom style="thick">
        <color theme="0" tint="-0.34998626667073579"/>
      </bottom>
      <diagonal/>
    </border>
    <border>
      <left style="thick">
        <color theme="0" tint="-0.34998626667073579"/>
      </left>
      <right style="thick">
        <color theme="0"/>
      </right>
      <top style="thick">
        <color rgb="FFBFBFBF"/>
      </top>
      <bottom style="medium">
        <color rgb="FFBFBFBF"/>
      </bottom>
      <diagonal/>
    </border>
    <border>
      <left style="thick">
        <color theme="0" tint="-0.34998626667073579"/>
      </left>
      <right style="thick">
        <color theme="0"/>
      </right>
      <top style="medium">
        <color rgb="FFBFBFBF"/>
      </top>
      <bottom style="medium">
        <color rgb="FFBFBFBF"/>
      </bottom>
      <diagonal/>
    </border>
    <border>
      <left style="thick">
        <color theme="0" tint="-0.34998626667073579"/>
      </left>
      <right style="thick">
        <color theme="0"/>
      </right>
      <top style="medium">
        <color rgb="FFBFBFBF"/>
      </top>
      <bottom style="thick">
        <color theme="0" tint="-0.34998626667073579"/>
      </bottom>
      <diagonal/>
    </border>
    <border>
      <left style="thick">
        <color theme="0" tint="-0.34998626667073579"/>
      </left>
      <right style="thick">
        <color theme="0"/>
      </right>
      <top style="thick">
        <color theme="0" tint="-0.34998626667073579"/>
      </top>
      <bottom style="thick">
        <color theme="0" tint="-0.34998626667073579"/>
      </bottom>
      <diagonal/>
    </border>
    <border>
      <left style="thick">
        <color theme="0" tint="-0.34998626667073579"/>
      </left>
      <right style="thick">
        <color theme="0"/>
      </right>
      <top/>
      <bottom style="thick">
        <color theme="0" tint="-0.34998626667073579"/>
      </bottom>
      <diagonal/>
    </border>
    <border>
      <left style="thick">
        <color theme="0"/>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ck">
        <color theme="0" tint="-0.34998626667073579"/>
      </right>
      <top/>
      <bottom style="thick">
        <color rgb="FFBFBFBF"/>
      </bottom>
      <diagonal/>
    </border>
    <border>
      <left style="thick">
        <color theme="0" tint="-0.34998626667073579"/>
      </left>
      <right/>
      <top/>
      <bottom style="thick">
        <color rgb="FFBFBFBF"/>
      </bottom>
      <diagonal/>
    </border>
    <border>
      <left/>
      <right/>
      <top/>
      <bottom style="thick">
        <color theme="4"/>
      </bottom>
      <diagonal/>
    </border>
    <border>
      <left/>
      <right style="thick">
        <color rgb="FFFFFFFF"/>
      </right>
      <top/>
      <bottom style="medium">
        <color rgb="FFBFBFBF"/>
      </bottom>
      <diagonal/>
    </border>
    <border>
      <left style="thick">
        <color theme="4"/>
      </left>
      <right/>
      <top style="thick">
        <color theme="4"/>
      </top>
      <bottom style="thick">
        <color theme="4"/>
      </bottom>
      <diagonal/>
    </border>
    <border>
      <left/>
      <right/>
      <top style="thick">
        <color theme="4"/>
      </top>
      <bottom style="thick">
        <color theme="4"/>
      </bottom>
      <diagonal/>
    </border>
    <border>
      <left/>
      <right style="thick">
        <color theme="4"/>
      </right>
      <top style="thick">
        <color theme="4"/>
      </top>
      <bottom style="thick">
        <color theme="4"/>
      </bottom>
      <diagonal/>
    </border>
    <border>
      <left/>
      <right style="thick">
        <color rgb="FFFFFFFF"/>
      </right>
      <top style="medium">
        <color theme="0" tint="-0.34998626667073579"/>
      </top>
      <bottom/>
      <diagonal/>
    </border>
    <border>
      <left style="thick">
        <color rgb="FFFFFFFF"/>
      </left>
      <right/>
      <top style="thin">
        <color theme="0" tint="-0.34998626667073579"/>
      </top>
      <bottom style="medium">
        <color theme="0" tint="-0.34998626667073579"/>
      </bottom>
      <diagonal/>
    </border>
    <border>
      <left/>
      <right style="thick">
        <color theme="0"/>
      </right>
      <top style="medium">
        <color theme="0" tint="-0.34998626667073579"/>
      </top>
      <bottom style="medium">
        <color theme="0" tint="-0.34998626667073579"/>
      </bottom>
      <diagonal/>
    </border>
    <border>
      <left style="thick">
        <color theme="0"/>
      </left>
      <right/>
      <top style="thin">
        <color theme="0" tint="-0.34998626667073579"/>
      </top>
      <bottom style="thin">
        <color theme="0" tint="-0.34998626667073579"/>
      </bottom>
      <diagonal/>
    </border>
    <border>
      <left style="thick">
        <color rgb="FFFFFFFF"/>
      </left>
      <right/>
      <top style="thin">
        <color theme="0" tint="-0.34998626667073579"/>
      </top>
      <bottom style="thin">
        <color theme="0" tint="-0.34998626667073579"/>
      </bottom>
      <diagonal/>
    </border>
    <border>
      <left/>
      <right style="thick">
        <color rgb="FFFFFFFF"/>
      </right>
      <top style="thick">
        <color theme="0" tint="-0.34998626667073579"/>
      </top>
      <bottom style="medium">
        <color theme="0" tint="-0.34998626667073579"/>
      </bottom>
      <diagonal/>
    </border>
    <border>
      <left style="thick">
        <color rgb="FFFFFFFF"/>
      </left>
      <right/>
      <top style="thick">
        <color theme="0" tint="-0.34998626667073579"/>
      </top>
      <bottom style="medium">
        <color theme="0" tint="-0.34998626667073579"/>
      </bottom>
      <diagonal/>
    </border>
    <border>
      <left style="thick">
        <color theme="0"/>
      </left>
      <right/>
      <top style="medium">
        <color theme="0" tint="-0.34998626667073579"/>
      </top>
      <bottom style="thin">
        <color theme="0" tint="-0.34998626667073579"/>
      </bottom>
      <diagonal/>
    </border>
    <border>
      <left/>
      <right style="thick">
        <color theme="0"/>
      </right>
      <top style="medium">
        <color theme="0" tint="-0.34998626667073579"/>
      </top>
      <bottom style="thin">
        <color theme="0" tint="-0.34998626667073579"/>
      </bottom>
      <diagonal/>
    </border>
    <border>
      <left style="thick">
        <color theme="0"/>
      </left>
      <right/>
      <top style="medium">
        <color theme="0" tint="-0.34998626667073579"/>
      </top>
      <bottom style="thick">
        <color theme="0" tint="-0.34998626667073579"/>
      </bottom>
      <diagonal/>
    </border>
    <border>
      <left/>
      <right style="thick">
        <color theme="0"/>
      </right>
      <top style="medium">
        <color theme="0" tint="-0.34998626667073579"/>
      </top>
      <bottom style="thick">
        <color theme="0" tint="-0.34998626667073579"/>
      </bottom>
      <diagonal/>
    </border>
    <border>
      <left style="thick">
        <color rgb="FFFFFFFF"/>
      </left>
      <right/>
      <top style="medium">
        <color theme="0" tint="-0.34998626667073579"/>
      </top>
      <bottom style="thick">
        <color theme="0" tint="-0.34998626667073579"/>
      </bottom>
      <diagonal/>
    </border>
    <border>
      <left style="thick">
        <color theme="0"/>
      </left>
      <right/>
      <top style="thick">
        <color theme="0" tint="-0.34998626667073579"/>
      </top>
      <bottom style="thin">
        <color theme="0" tint="-0.34998626667073579"/>
      </bottom>
      <diagonal/>
    </border>
    <border>
      <left/>
      <right style="thick">
        <color rgb="FFFFFFFF"/>
      </right>
      <top style="thick">
        <color theme="0" tint="-0.34998626667073579"/>
      </top>
      <bottom style="thin">
        <color theme="0" tint="-0.34998626667073579"/>
      </bottom>
      <diagonal/>
    </border>
    <border>
      <left/>
      <right style="thick">
        <color theme="0"/>
      </right>
      <top style="thick">
        <color theme="0" tint="-0.34998626667073579"/>
      </top>
      <bottom style="thin">
        <color theme="0" tint="-0.34998626667073579"/>
      </bottom>
      <diagonal/>
    </border>
    <border>
      <left style="thick">
        <color rgb="FFFFFFFF"/>
      </left>
      <right/>
      <top style="thick">
        <color theme="0" tint="-0.34998626667073579"/>
      </top>
      <bottom style="thin">
        <color theme="0" tint="-0.34998626667073579"/>
      </bottom>
      <diagonal/>
    </border>
    <border>
      <left style="thick">
        <color theme="0"/>
      </left>
      <right/>
      <top style="thin">
        <color theme="0" tint="-0.34998626667073579"/>
      </top>
      <bottom style="thick">
        <color theme="0" tint="-0.34998626667073579"/>
      </bottom>
      <diagonal/>
    </border>
    <border>
      <left/>
      <right style="thick">
        <color rgb="FFFFFFFF"/>
      </right>
      <top style="thin">
        <color theme="0" tint="-0.34998626667073579"/>
      </top>
      <bottom style="thick">
        <color theme="0" tint="-0.34998626667073579"/>
      </bottom>
      <diagonal/>
    </border>
    <border>
      <left/>
      <right style="thick">
        <color theme="0"/>
      </right>
      <top style="thin">
        <color theme="0" tint="-0.34998626667073579"/>
      </top>
      <bottom style="thick">
        <color theme="0" tint="-0.34998626667073579"/>
      </bottom>
      <diagonal/>
    </border>
    <border>
      <left/>
      <right/>
      <top/>
      <bottom style="medium">
        <color rgb="FFB0AEAD"/>
      </bottom>
      <diagonal/>
    </border>
  </borders>
  <cellStyleXfs count="6">
    <xf numFmtId="0" fontId="0" fillId="0" borderId="0"/>
    <xf numFmtId="43" fontId="3" fillId="0" borderId="0" applyFont="0" applyFill="0" applyBorder="0" applyAlignment="0" applyProtection="0"/>
    <xf numFmtId="0" fontId="2" fillId="0" borderId="0"/>
    <xf numFmtId="9" fontId="4" fillId="0" borderId="0" applyFont="0" applyFill="0" applyBorder="0" applyAlignment="0" applyProtection="0"/>
    <xf numFmtId="0" fontId="5" fillId="0" borderId="0" applyNumberFormat="0" applyFill="0" applyBorder="0" applyAlignment="0" applyProtection="0"/>
    <xf numFmtId="0" fontId="6" fillId="9" borderId="0" applyNumberFormat="0" applyBorder="0" applyAlignment="0" applyProtection="0"/>
  </cellStyleXfs>
  <cellXfs count="953">
    <xf numFmtId="0" fontId="0" fillId="0" borderId="0" xfId="0"/>
    <xf numFmtId="0" fontId="7" fillId="0" borderId="0" xfId="0" applyFont="1"/>
    <xf numFmtId="0" fontId="8" fillId="0" borderId="0" xfId="0" applyFont="1"/>
    <xf numFmtId="0" fontId="8"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left" vertical="center" wrapText="1"/>
    </xf>
    <xf numFmtId="0" fontId="14" fillId="2" borderId="0" xfId="0" applyFont="1" applyFill="1" applyBorder="1" applyAlignment="1">
      <alignment horizontal="left" vertical="center" wrapText="1" readingOrder="1"/>
    </xf>
    <xf numFmtId="0" fontId="14" fillId="8" borderId="0" xfId="0" applyFont="1" applyFill="1" applyBorder="1" applyAlignment="1">
      <alignment horizontal="left" vertical="center" wrapText="1" readingOrder="1"/>
    </xf>
    <xf numFmtId="0" fontId="8" fillId="8" borderId="0" xfId="0" applyFont="1" applyFill="1"/>
    <xf numFmtId="0" fontId="8" fillId="8" borderId="203" xfId="0" applyFont="1" applyFill="1" applyBorder="1"/>
    <xf numFmtId="0" fontId="8" fillId="8" borderId="34" xfId="0" applyFont="1" applyFill="1" applyBorder="1"/>
    <xf numFmtId="0" fontId="8" fillId="0" borderId="34" xfId="0" applyFont="1" applyFill="1" applyBorder="1"/>
    <xf numFmtId="0" fontId="15" fillId="2" borderId="2" xfId="0" applyFont="1" applyFill="1" applyBorder="1" applyAlignment="1">
      <alignment horizontal="left" vertical="center" wrapText="1" indent="1" readingOrder="1"/>
    </xf>
    <xf numFmtId="177" fontId="15" fillId="2" borderId="2" xfId="0" applyNumberFormat="1" applyFont="1" applyFill="1" applyBorder="1" applyAlignment="1">
      <alignment horizontal="center" vertical="center" wrapText="1" readingOrder="1"/>
    </xf>
    <xf numFmtId="176" fontId="15" fillId="0" borderId="2" xfId="0" applyNumberFormat="1" applyFont="1" applyFill="1" applyBorder="1" applyAlignment="1">
      <alignment horizontal="center" vertical="center" wrapText="1" readingOrder="1"/>
    </xf>
    <xf numFmtId="0" fontId="15" fillId="5" borderId="2" xfId="0" applyFont="1" applyFill="1" applyBorder="1" applyAlignment="1">
      <alignment horizontal="center" vertical="center" wrapText="1" readingOrder="1"/>
    </xf>
    <xf numFmtId="0" fontId="8" fillId="0" borderId="0" xfId="0" applyFont="1" applyAlignment="1">
      <alignment horizontal="left"/>
    </xf>
    <xf numFmtId="0" fontId="8" fillId="8" borderId="0" xfId="0" applyFont="1" applyFill="1" applyAlignment="1">
      <alignment horizontal="center" readingOrder="1"/>
    </xf>
    <xf numFmtId="0" fontId="8" fillId="8" borderId="34" xfId="0" applyFont="1" applyFill="1" applyBorder="1" applyAlignment="1">
      <alignment horizontal="center" readingOrder="1"/>
    </xf>
    <xf numFmtId="177" fontId="8" fillId="8" borderId="34" xfId="0" applyNumberFormat="1" applyFont="1" applyFill="1" applyBorder="1" applyAlignment="1">
      <alignment horizontal="center" readingOrder="1"/>
    </xf>
    <xf numFmtId="0" fontId="15" fillId="0" borderId="2" xfId="0" applyFont="1" applyFill="1" applyBorder="1" applyAlignment="1">
      <alignment horizontal="center" vertical="center" wrapText="1" readingOrder="1"/>
    </xf>
    <xf numFmtId="0" fontId="8" fillId="0" borderId="70" xfId="0" applyFont="1" applyFill="1" applyBorder="1"/>
    <xf numFmtId="0" fontId="8" fillId="0" borderId="68" xfId="0" applyFont="1" applyBorder="1"/>
    <xf numFmtId="0" fontId="8" fillId="0" borderId="34" xfId="0" applyFont="1" applyBorder="1"/>
    <xf numFmtId="0" fontId="8" fillId="0" borderId="69" xfId="0" applyFont="1" applyFill="1" applyBorder="1"/>
    <xf numFmtId="0" fontId="15" fillId="2" borderId="2" xfId="0" applyFont="1" applyFill="1" applyBorder="1" applyAlignment="1">
      <alignment horizontal="center" vertical="center" wrapText="1" readingOrder="1"/>
    </xf>
    <xf numFmtId="0" fontId="12" fillId="0" borderId="0" xfId="0" applyFont="1" applyAlignment="1">
      <alignment horizontal="left" vertical="center"/>
    </xf>
    <xf numFmtId="0" fontId="16" fillId="0" borderId="0" xfId="0" applyFont="1" applyAlignment="1">
      <alignment vertical="center"/>
    </xf>
    <xf numFmtId="0" fontId="12" fillId="0" borderId="0" xfId="0" applyFont="1"/>
    <xf numFmtId="0" fontId="17" fillId="0" borderId="0" xfId="0" applyFont="1" applyAlignment="1">
      <alignment vertical="center"/>
    </xf>
    <xf numFmtId="164" fontId="15" fillId="2" borderId="2" xfId="0" applyNumberFormat="1" applyFont="1" applyFill="1" applyBorder="1" applyAlignment="1">
      <alignment horizontal="center" vertical="center" wrapText="1" readingOrder="1"/>
    </xf>
    <xf numFmtId="0" fontId="15" fillId="0" borderId="2" xfId="0" applyFont="1" applyFill="1" applyBorder="1" applyAlignment="1">
      <alignment horizontal="left" vertical="center" wrapText="1" indent="1" readingOrder="1"/>
    </xf>
    <xf numFmtId="164" fontId="15" fillId="0" borderId="2" xfId="0" applyNumberFormat="1" applyFont="1" applyFill="1" applyBorder="1" applyAlignment="1">
      <alignment horizontal="center" vertical="center" wrapText="1" readingOrder="1"/>
    </xf>
    <xf numFmtId="0" fontId="19" fillId="0" borderId="0" xfId="0" applyFont="1" applyAlignment="1">
      <alignment horizontal="left" indent="1"/>
    </xf>
    <xf numFmtId="0" fontId="11" fillId="10" borderId="1" xfId="0" applyFont="1" applyFill="1" applyBorder="1" applyAlignment="1">
      <alignment horizontal="center" vertical="center" wrapText="1" readingOrder="1"/>
    </xf>
    <xf numFmtId="0" fontId="11" fillId="10" borderId="21" xfId="0" applyFont="1" applyFill="1" applyBorder="1" applyAlignment="1">
      <alignment horizontal="center" vertical="center" wrapText="1" readingOrder="1"/>
    </xf>
    <xf numFmtId="0" fontId="7" fillId="0" borderId="0" xfId="0" applyFont="1" applyAlignment="1">
      <alignment vertical="center"/>
    </xf>
    <xf numFmtId="0" fontId="8" fillId="0" borderId="0" xfId="0" applyFont="1" applyAlignment="1">
      <alignment vertical="center"/>
    </xf>
    <xf numFmtId="0" fontId="7" fillId="0" borderId="0" xfId="0" applyFont="1" applyFill="1" applyAlignment="1">
      <alignment vertical="center"/>
    </xf>
    <xf numFmtId="0" fontId="7" fillId="0" borderId="0" xfId="0" applyFont="1" applyAlignment="1">
      <alignment horizontal="center" vertical="center"/>
    </xf>
    <xf numFmtId="0" fontId="8" fillId="0" borderId="0" xfId="0" applyFont="1" applyFill="1" applyAlignment="1">
      <alignment vertical="center"/>
    </xf>
    <xf numFmtId="0" fontId="12" fillId="0" borderId="0" xfId="0" applyFont="1" applyAlignment="1">
      <alignment horizontal="center" vertical="center"/>
    </xf>
    <xf numFmtId="0" fontId="20" fillId="0" borderId="0" xfId="0" applyFont="1" applyFill="1" applyAlignment="1">
      <alignment vertical="center"/>
    </xf>
    <xf numFmtId="0" fontId="21" fillId="2" borderId="81" xfId="0" applyFont="1" applyFill="1" applyBorder="1" applyAlignment="1">
      <alignment horizontal="left" vertical="center" wrapText="1"/>
    </xf>
    <xf numFmtId="0" fontId="8" fillId="8" borderId="69" xfId="0" applyFont="1" applyFill="1" applyBorder="1" applyAlignment="1">
      <alignment horizontal="center" vertical="center"/>
    </xf>
    <xf numFmtId="0" fontId="14" fillId="0" borderId="82" xfId="0" applyFont="1" applyFill="1" applyBorder="1" applyAlignment="1">
      <alignment horizontal="left" vertical="center" wrapText="1"/>
    </xf>
    <xf numFmtId="0" fontId="8" fillId="0" borderId="34" xfId="0" applyFont="1" applyFill="1" applyBorder="1" applyAlignment="1">
      <alignment vertical="center"/>
    </xf>
    <xf numFmtId="164" fontId="14" fillId="0" borderId="74" xfId="0" applyNumberFormat="1" applyFont="1" applyFill="1" applyBorder="1" applyAlignment="1">
      <alignment horizontal="center" vertical="center" wrapText="1"/>
    </xf>
    <xf numFmtId="0" fontId="15" fillId="0" borderId="83" xfId="0" applyFont="1" applyFill="1" applyBorder="1" applyAlignment="1">
      <alignment horizontal="left" vertical="center" wrapText="1" indent="1"/>
    </xf>
    <xf numFmtId="0" fontId="15" fillId="0" borderId="84" xfId="0" applyFont="1" applyFill="1" applyBorder="1" applyAlignment="1">
      <alignment horizontal="left" vertical="center" wrapText="1" indent="1"/>
    </xf>
    <xf numFmtId="0" fontId="12" fillId="0" borderId="0" xfId="0" applyFont="1" applyAlignment="1">
      <alignment vertical="center"/>
    </xf>
    <xf numFmtId="0" fontId="25" fillId="0" borderId="0" xfId="0" applyFont="1" applyAlignment="1">
      <alignment vertical="center"/>
    </xf>
    <xf numFmtId="0" fontId="8" fillId="0" borderId="0" xfId="0" applyFont="1" applyAlignment="1">
      <alignment horizontal="center" vertical="center"/>
    </xf>
    <xf numFmtId="0" fontId="12" fillId="0" borderId="0" xfId="0" applyFont="1" applyFill="1" applyAlignment="1">
      <alignment vertical="center"/>
    </xf>
    <xf numFmtId="0" fontId="8" fillId="0" borderId="0" xfId="0" applyFont="1" applyAlignment="1">
      <alignment horizontal="left" vertical="center"/>
    </xf>
    <xf numFmtId="0" fontId="26" fillId="0" borderId="0" xfId="0" applyFont="1" applyAlignment="1">
      <alignment vertical="center"/>
    </xf>
    <xf numFmtId="0" fontId="8" fillId="0" borderId="0" xfId="0" applyFont="1" applyFill="1" applyBorder="1" applyAlignment="1">
      <alignment vertical="center"/>
    </xf>
    <xf numFmtId="0" fontId="15" fillId="2" borderId="85" xfId="0" applyFont="1" applyFill="1" applyBorder="1" applyAlignment="1">
      <alignment horizontal="left" vertical="center" wrapText="1" indent="1"/>
    </xf>
    <xf numFmtId="0" fontId="15" fillId="2" borderId="84" xfId="0" applyFont="1" applyFill="1" applyBorder="1" applyAlignment="1">
      <alignment horizontal="left" vertical="center" wrapText="1" indent="1"/>
    </xf>
    <xf numFmtId="0" fontId="11" fillId="10" borderId="73" xfId="0" applyFont="1" applyFill="1" applyBorder="1" applyAlignment="1">
      <alignment horizontal="center" vertical="center" wrapText="1"/>
    </xf>
    <xf numFmtId="0" fontId="9" fillId="0" borderId="0" xfId="0" applyFont="1" applyAlignment="1">
      <alignment horizontal="center" vertical="center"/>
    </xf>
    <xf numFmtId="0" fontId="27" fillId="0" borderId="0" xfId="0" applyFont="1" applyAlignment="1">
      <alignment vertical="center"/>
    </xf>
    <xf numFmtId="0" fontId="29" fillId="0" borderId="86" xfId="0" applyFont="1" applyBorder="1" applyAlignment="1">
      <alignment horizontal="left" vertical="center" wrapText="1"/>
    </xf>
    <xf numFmtId="0" fontId="8" fillId="0" borderId="0" xfId="0" applyFont="1" applyBorder="1" applyAlignment="1">
      <alignment vertical="center"/>
    </xf>
    <xf numFmtId="0" fontId="8" fillId="8" borderId="0" xfId="0" applyFont="1" applyFill="1" applyBorder="1" applyAlignment="1">
      <alignment vertical="center"/>
    </xf>
    <xf numFmtId="0" fontId="8" fillId="8" borderId="87" xfId="0" applyFont="1" applyFill="1" applyBorder="1" applyAlignment="1">
      <alignment vertical="center"/>
    </xf>
    <xf numFmtId="0" fontId="24" fillId="0" borderId="61" xfId="0" applyFont="1" applyBorder="1" applyAlignment="1">
      <alignment horizontal="left" vertical="center" wrapText="1"/>
    </xf>
    <xf numFmtId="165" fontId="24" fillId="0" borderId="9" xfId="0" applyNumberFormat="1" applyFont="1" applyFill="1" applyBorder="1" applyAlignment="1">
      <alignment horizontal="center" vertical="center" wrapText="1"/>
    </xf>
    <xf numFmtId="165" fontId="24" fillId="0" borderId="88" xfId="0" applyNumberFormat="1" applyFont="1" applyFill="1" applyBorder="1" applyAlignment="1">
      <alignment horizontal="center" vertical="center" wrapText="1"/>
    </xf>
    <xf numFmtId="0" fontId="27" fillId="0" borderId="61" xfId="0" applyFont="1" applyBorder="1" applyAlignment="1">
      <alignment vertical="center" wrapText="1"/>
    </xf>
    <xf numFmtId="165" fontId="27" fillId="0" borderId="9" xfId="0" applyNumberFormat="1" applyFont="1" applyFill="1" applyBorder="1" applyAlignment="1">
      <alignment horizontal="center" vertical="center" wrapText="1"/>
    </xf>
    <xf numFmtId="165" fontId="27" fillId="0" borderId="88" xfId="0" applyNumberFormat="1" applyFont="1" applyFill="1" applyBorder="1" applyAlignment="1">
      <alignment horizontal="center" vertical="center" wrapText="1"/>
    </xf>
    <xf numFmtId="165" fontId="27" fillId="0" borderId="9" xfId="0" applyNumberFormat="1" applyFont="1" applyFill="1" applyBorder="1" applyAlignment="1">
      <alignment vertical="center" wrapText="1"/>
    </xf>
    <xf numFmtId="165" fontId="27" fillId="0" borderId="88" xfId="0" applyNumberFormat="1" applyFont="1" applyFill="1" applyBorder="1" applyAlignment="1">
      <alignment vertical="center" wrapText="1"/>
    </xf>
    <xf numFmtId="0" fontId="22" fillId="0" borderId="89" xfId="0" applyFont="1" applyBorder="1" applyAlignment="1">
      <alignment horizontal="left" vertical="center" wrapText="1" indent="1"/>
    </xf>
    <xf numFmtId="165" fontId="22" fillId="0" borderId="10" xfId="0" applyNumberFormat="1" applyFont="1" applyFill="1" applyBorder="1" applyAlignment="1">
      <alignment horizontal="center" vertical="center" wrapText="1"/>
    </xf>
    <xf numFmtId="165" fontId="22" fillId="0" borderId="90" xfId="0" applyNumberFormat="1" applyFont="1" applyFill="1" applyBorder="1" applyAlignment="1">
      <alignment horizontal="center" vertical="center" wrapText="1"/>
    </xf>
    <xf numFmtId="0" fontId="22" fillId="0" borderId="57" xfId="0" applyFont="1" applyBorder="1" applyAlignment="1">
      <alignment horizontal="left" vertical="center" wrapText="1" indent="1"/>
    </xf>
    <xf numFmtId="165" fontId="22" fillId="0" borderId="11" xfId="0" applyNumberFormat="1" applyFont="1" applyFill="1" applyBorder="1" applyAlignment="1">
      <alignment horizontal="center" vertical="center" wrapText="1"/>
    </xf>
    <xf numFmtId="165" fontId="22" fillId="0" borderId="63" xfId="0" applyNumberFormat="1" applyFont="1" applyFill="1" applyBorder="1" applyAlignment="1">
      <alignment horizontal="center" vertical="center" wrapText="1"/>
    </xf>
    <xf numFmtId="0" fontId="22" fillId="0" borderId="91" xfId="0" applyFont="1" applyBorder="1" applyAlignment="1">
      <alignment horizontal="left" vertical="center" wrapText="1" indent="1"/>
    </xf>
    <xf numFmtId="165" fontId="22" fillId="0" borderId="15" xfId="0" applyNumberFormat="1" applyFont="1" applyFill="1" applyBorder="1" applyAlignment="1">
      <alignment horizontal="center" vertical="center" wrapText="1"/>
    </xf>
    <xf numFmtId="165" fontId="22" fillId="0" borderId="92" xfId="0" applyNumberFormat="1" applyFont="1" applyFill="1" applyBorder="1" applyAlignment="1">
      <alignment horizontal="center" vertical="center" wrapText="1"/>
    </xf>
    <xf numFmtId="0" fontId="22" fillId="0" borderId="60" xfId="0" applyFont="1" applyBorder="1" applyAlignment="1">
      <alignment horizontal="left" vertical="center" wrapText="1" indent="1"/>
    </xf>
    <xf numFmtId="165" fontId="22" fillId="0" borderId="12" xfId="0" applyNumberFormat="1"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165" fontId="24" fillId="3" borderId="88" xfId="0" applyNumberFormat="1" applyFont="1" applyFill="1" applyBorder="1" applyAlignment="1">
      <alignment horizontal="center" vertical="center" wrapText="1"/>
    </xf>
    <xf numFmtId="165" fontId="27" fillId="0" borderId="10" xfId="0" applyNumberFormat="1" applyFont="1" applyFill="1" applyBorder="1" applyAlignment="1">
      <alignment horizontal="center" vertical="center" wrapText="1"/>
    </xf>
    <xf numFmtId="165" fontId="27" fillId="0" borderId="90" xfId="0" applyNumberFormat="1" applyFont="1" applyFill="1" applyBorder="1" applyAlignment="1">
      <alignment horizontal="center" vertical="center" wrapText="1"/>
    </xf>
    <xf numFmtId="165" fontId="27" fillId="0" borderId="11" xfId="0" applyNumberFormat="1" applyFont="1" applyFill="1" applyBorder="1" applyAlignment="1">
      <alignment horizontal="center" vertical="center" wrapText="1"/>
    </xf>
    <xf numFmtId="165" fontId="27" fillId="0" borderId="63" xfId="0" applyNumberFormat="1" applyFont="1" applyFill="1" applyBorder="1" applyAlignment="1">
      <alignment horizontal="center" vertical="center" wrapText="1"/>
    </xf>
    <xf numFmtId="165" fontId="22" fillId="5" borderId="15" xfId="0" applyNumberFormat="1" applyFont="1" applyFill="1" applyBorder="1" applyAlignment="1">
      <alignment horizontal="center" vertical="center" wrapText="1"/>
    </xf>
    <xf numFmtId="165" fontId="22" fillId="0" borderId="93" xfId="0" applyNumberFormat="1" applyFont="1" applyFill="1" applyBorder="1" applyAlignment="1">
      <alignment horizontal="center" vertical="center" wrapText="1"/>
    </xf>
    <xf numFmtId="0" fontId="10" fillId="0" borderId="0" xfId="0" applyFont="1" applyAlignment="1">
      <alignment vertical="center"/>
    </xf>
    <xf numFmtId="0" fontId="25" fillId="0" borderId="0" xfId="0" applyFont="1"/>
    <xf numFmtId="0" fontId="10" fillId="0" borderId="0" xfId="0" applyFont="1" applyAlignment="1">
      <alignment horizontal="center" vertical="center" wrapText="1"/>
    </xf>
    <xf numFmtId="0" fontId="21" fillId="2" borderId="80" xfId="0" applyFont="1" applyFill="1" applyBorder="1" applyAlignment="1">
      <alignment horizontal="left" vertical="center" wrapText="1"/>
    </xf>
    <xf numFmtId="0" fontId="14" fillId="0" borderId="0" xfId="0" applyFont="1" applyBorder="1" applyAlignment="1">
      <alignment horizontal="left" vertical="center" wrapText="1"/>
    </xf>
    <xf numFmtId="0" fontId="14" fillId="2" borderId="94" xfId="0" applyFont="1" applyFill="1" applyBorder="1" applyAlignment="1">
      <alignment horizontal="center" vertical="center" wrapText="1"/>
    </xf>
    <xf numFmtId="0" fontId="8" fillId="0" borderId="0" xfId="0" applyFont="1" applyAlignment="1">
      <alignment vertical="center" textRotation="90"/>
    </xf>
    <xf numFmtId="0" fontId="27" fillId="0" borderId="83" xfId="0" applyFont="1" applyBorder="1" applyAlignment="1">
      <alignment vertical="center"/>
    </xf>
    <xf numFmtId="0" fontId="27" fillId="0" borderId="84" xfId="0" applyFont="1" applyBorder="1" applyAlignment="1">
      <alignment vertical="center"/>
    </xf>
    <xf numFmtId="166" fontId="22" fillId="0" borderId="85" xfId="0" applyNumberFormat="1" applyFont="1" applyFill="1" applyBorder="1" applyAlignment="1">
      <alignment horizontal="left" vertical="center" wrapText="1"/>
    </xf>
    <xf numFmtId="0" fontId="32" fillId="0" borderId="0" xfId="0" applyFont="1" applyAlignment="1">
      <alignment horizontal="left" vertical="center"/>
    </xf>
    <xf numFmtId="0" fontId="30" fillId="0" borderId="0" xfId="0" applyFont="1" applyAlignment="1">
      <alignment horizontal="center" vertical="center"/>
    </xf>
    <xf numFmtId="0" fontId="20" fillId="0" borderId="0" xfId="0" applyFont="1" applyAlignment="1">
      <alignment vertical="center"/>
    </xf>
    <xf numFmtId="0" fontId="8" fillId="8" borderId="99" xfId="0" applyFont="1" applyFill="1" applyBorder="1" applyAlignment="1">
      <alignment vertical="center"/>
    </xf>
    <xf numFmtId="0" fontId="8" fillId="8" borderId="100" xfId="0" applyFont="1" applyFill="1" applyBorder="1" applyAlignment="1">
      <alignment vertical="center"/>
    </xf>
    <xf numFmtId="0" fontId="14" fillId="0" borderId="83" xfId="0" applyFont="1" applyFill="1" applyBorder="1" applyAlignment="1">
      <alignment horizontal="left" vertical="center" wrapText="1"/>
    </xf>
    <xf numFmtId="166" fontId="22" fillId="0" borderId="101" xfId="0" applyNumberFormat="1" applyFont="1" applyFill="1" applyBorder="1" applyAlignment="1">
      <alignment horizontal="center" vertical="center" wrapText="1"/>
    </xf>
    <xf numFmtId="166" fontId="22" fillId="0" borderId="102" xfId="0" applyNumberFormat="1" applyFont="1" applyFill="1" applyBorder="1" applyAlignment="1">
      <alignment horizontal="center" vertical="center" wrapText="1"/>
    </xf>
    <xf numFmtId="166" fontId="22" fillId="0" borderId="97" xfId="0" applyNumberFormat="1" applyFont="1" applyFill="1" applyBorder="1" applyAlignment="1">
      <alignment horizontal="center" vertical="center" wrapText="1"/>
    </xf>
    <xf numFmtId="166" fontId="22" fillId="0" borderId="103" xfId="0" applyNumberFormat="1" applyFont="1" applyFill="1" applyBorder="1" applyAlignment="1">
      <alignment horizontal="center" vertical="center" wrapText="1"/>
    </xf>
    <xf numFmtId="166" fontId="22" fillId="0" borderId="98" xfId="0" applyNumberFormat="1" applyFont="1" applyFill="1" applyBorder="1" applyAlignment="1">
      <alignment horizontal="center" vertical="center" wrapText="1"/>
    </xf>
    <xf numFmtId="166" fontId="22" fillId="0" borderId="104" xfId="0" applyNumberFormat="1" applyFont="1" applyFill="1" applyBorder="1" applyAlignment="1">
      <alignment horizontal="center" vertical="center" wrapText="1"/>
    </xf>
    <xf numFmtId="0" fontId="14" fillId="2" borderId="82" xfId="0" applyFont="1" applyFill="1" applyBorder="1" applyAlignment="1">
      <alignment horizontal="left" vertical="center" wrapText="1"/>
    </xf>
    <xf numFmtId="166" fontId="24" fillId="0" borderId="95" xfId="0" applyNumberFormat="1" applyFont="1" applyFill="1" applyBorder="1" applyAlignment="1">
      <alignment horizontal="center" vertical="center" wrapText="1"/>
    </xf>
    <xf numFmtId="166" fontId="24" fillId="0" borderId="105" xfId="0" applyNumberFormat="1" applyFont="1" applyFill="1" applyBorder="1" applyAlignment="1">
      <alignment horizontal="center" vertical="center" wrapText="1"/>
    </xf>
    <xf numFmtId="0" fontId="15" fillId="2" borderId="81" xfId="0" applyFont="1" applyFill="1" applyBorder="1" applyAlignment="1">
      <alignment horizontal="left" vertical="center" wrapText="1" indent="1"/>
    </xf>
    <xf numFmtId="166" fontId="22" fillId="0" borderId="55" xfId="0" applyNumberFormat="1" applyFont="1" applyFill="1" applyBorder="1" applyAlignment="1">
      <alignment horizontal="center" vertical="center" wrapText="1"/>
    </xf>
    <xf numFmtId="166" fontId="22" fillId="0" borderId="106" xfId="0" applyNumberFormat="1" applyFont="1" applyFill="1" applyBorder="1" applyAlignment="1">
      <alignment horizontal="center" vertical="center" wrapText="1"/>
    </xf>
    <xf numFmtId="165" fontId="22" fillId="5" borderId="78" xfId="0" applyNumberFormat="1" applyFont="1" applyFill="1" applyBorder="1" applyAlignment="1">
      <alignment horizontal="center" vertical="center" wrapText="1"/>
    </xf>
    <xf numFmtId="166" fontId="22" fillId="0" borderId="78" xfId="0" applyNumberFormat="1" applyFont="1" applyFill="1" applyBorder="1" applyAlignment="1">
      <alignment horizontal="center" vertical="center" wrapText="1"/>
    </xf>
    <xf numFmtId="166" fontId="22" fillId="5" borderId="51" xfId="0" applyNumberFormat="1" applyFont="1" applyFill="1" applyBorder="1" applyAlignment="1">
      <alignment horizontal="center" vertical="center" wrapText="1"/>
    </xf>
    <xf numFmtId="166" fontId="22" fillId="0" borderId="51" xfId="0" applyNumberFormat="1" applyFont="1" applyFill="1" applyBorder="1" applyAlignment="1">
      <alignment horizontal="center" vertical="center" wrapText="1"/>
    </xf>
    <xf numFmtId="0" fontId="15" fillId="2" borderId="142" xfId="0" applyFont="1" applyFill="1" applyBorder="1" applyAlignment="1">
      <alignment horizontal="left" vertical="center" wrapText="1" indent="1"/>
    </xf>
    <xf numFmtId="166" fontId="22" fillId="5" borderId="54" xfId="0" applyNumberFormat="1" applyFont="1" applyFill="1" applyBorder="1" applyAlignment="1">
      <alignment horizontal="center" vertical="center" wrapText="1"/>
    </xf>
    <xf numFmtId="166" fontId="22" fillId="5" borderId="79" xfId="0" applyNumberFormat="1" applyFont="1" applyFill="1" applyBorder="1" applyAlignment="1">
      <alignment horizontal="center" vertical="center" wrapText="1"/>
    </xf>
    <xf numFmtId="166" fontId="22" fillId="0" borderId="79" xfId="0" applyNumberFormat="1" applyFont="1" applyFill="1" applyBorder="1" applyAlignment="1">
      <alignment horizontal="center" vertical="center" wrapText="1"/>
    </xf>
    <xf numFmtId="166" fontId="24" fillId="5" borderId="50" xfId="0" applyNumberFormat="1" applyFont="1" applyFill="1" applyBorder="1" applyAlignment="1">
      <alignment horizontal="center" vertical="center" wrapText="1"/>
    </xf>
    <xf numFmtId="166" fontId="24" fillId="0" borderId="50" xfId="0" applyNumberFormat="1" applyFont="1" applyFill="1" applyBorder="1" applyAlignment="1">
      <alignment horizontal="center" vertical="center" wrapText="1"/>
    </xf>
    <xf numFmtId="0" fontId="36" fillId="2" borderId="108" xfId="0" applyFont="1" applyFill="1" applyBorder="1" applyAlignment="1">
      <alignment horizontal="left" vertical="center" wrapText="1" indent="1"/>
    </xf>
    <xf numFmtId="166" fontId="36" fillId="5" borderId="11" xfId="0" applyNumberFormat="1" applyFont="1" applyFill="1" applyBorder="1" applyAlignment="1">
      <alignment horizontal="center" vertical="center" wrapText="1"/>
    </xf>
    <xf numFmtId="166" fontId="36" fillId="0" borderId="11" xfId="0" applyNumberFormat="1" applyFont="1" applyFill="1" applyBorder="1" applyAlignment="1">
      <alignment horizontal="center" vertical="center" wrapText="1"/>
    </xf>
    <xf numFmtId="0" fontId="8" fillId="0" borderId="0" xfId="0" applyFont="1" applyAlignment="1">
      <alignment vertical="center" wrapText="1"/>
    </xf>
    <xf numFmtId="0" fontId="29" fillId="0" borderId="4" xfId="0" applyFont="1" applyBorder="1" applyAlignment="1">
      <alignment horizontal="left" vertical="center" wrapText="1" readingOrder="1"/>
    </xf>
    <xf numFmtId="0" fontId="22" fillId="0" borderId="7" xfId="0" applyFont="1" applyBorder="1" applyAlignment="1">
      <alignment horizontal="left" vertical="center" wrapText="1" readingOrder="1"/>
    </xf>
    <xf numFmtId="165" fontId="22" fillId="0" borderId="10" xfId="0" applyNumberFormat="1" applyFont="1" applyFill="1" applyBorder="1" applyAlignment="1">
      <alignment horizontal="center" vertical="center" wrapText="1" readingOrder="1"/>
    </xf>
    <xf numFmtId="165" fontId="22" fillId="6" borderId="10" xfId="0" applyNumberFormat="1" applyFont="1" applyFill="1" applyBorder="1" applyAlignment="1">
      <alignment horizontal="center" vertical="center" wrapText="1" readingOrder="1"/>
    </xf>
    <xf numFmtId="165" fontId="22" fillId="6" borderId="16" xfId="0" applyNumberFormat="1" applyFont="1" applyFill="1" applyBorder="1" applyAlignment="1">
      <alignment horizontal="center" vertical="center" wrapText="1" readingOrder="1"/>
    </xf>
    <xf numFmtId="165" fontId="22" fillId="0" borderId="16" xfId="0" applyNumberFormat="1" applyFont="1" applyFill="1" applyBorder="1" applyAlignment="1">
      <alignment horizontal="center" vertical="center" wrapText="1" readingOrder="1"/>
    </xf>
    <xf numFmtId="165" fontId="22" fillId="6" borderId="11" xfId="0" applyNumberFormat="1" applyFont="1" applyFill="1" applyBorder="1" applyAlignment="1">
      <alignment horizontal="center" vertical="center" wrapText="1" readingOrder="1"/>
    </xf>
    <xf numFmtId="165" fontId="22" fillId="0" borderId="11" xfId="0" applyNumberFormat="1" applyFont="1" applyFill="1" applyBorder="1" applyAlignment="1">
      <alignment horizontal="center" vertical="center" wrapText="1" readingOrder="1"/>
    </xf>
    <xf numFmtId="165" fontId="22" fillId="0" borderId="12" xfId="0" applyNumberFormat="1" applyFont="1" applyFill="1" applyBorder="1" applyAlignment="1">
      <alignment horizontal="center" vertical="center" wrapText="1" readingOrder="1"/>
    </xf>
    <xf numFmtId="165" fontId="22" fillId="0" borderId="15" xfId="0" applyNumberFormat="1" applyFont="1" applyFill="1" applyBorder="1" applyAlignment="1">
      <alignment horizontal="center" vertical="center" wrapText="1" readingOrder="1"/>
    </xf>
    <xf numFmtId="0" fontId="24" fillId="0" borderId="5" xfId="0" applyFont="1" applyBorder="1" applyAlignment="1">
      <alignment horizontal="left" vertical="center" wrapText="1" readingOrder="1"/>
    </xf>
    <xf numFmtId="165" fontId="24" fillId="3" borderId="13" xfId="0" applyNumberFormat="1" applyFont="1" applyFill="1" applyBorder="1" applyAlignment="1">
      <alignment horizontal="center" vertical="center" wrapText="1" readingOrder="1"/>
    </xf>
    <xf numFmtId="0" fontId="22" fillId="0" borderId="6" xfId="0" applyFont="1" applyBorder="1" applyAlignment="1">
      <alignment horizontal="left" vertical="center" wrapText="1" readingOrder="1"/>
    </xf>
    <xf numFmtId="0" fontId="22" fillId="0" borderId="17" xfId="0" applyFont="1" applyBorder="1" applyAlignment="1">
      <alignment horizontal="left" vertical="center" wrapText="1" readingOrder="1"/>
    </xf>
    <xf numFmtId="0" fontId="22" fillId="0" borderId="8" xfId="0" applyFont="1" applyBorder="1" applyAlignment="1">
      <alignment horizontal="left" vertical="center" wrapText="1" readingOrder="1"/>
    </xf>
    <xf numFmtId="0" fontId="10" fillId="0" borderId="0" xfId="0" applyFont="1"/>
    <xf numFmtId="0" fontId="24" fillId="0" borderId="7" xfId="0" applyFont="1" applyBorder="1" applyAlignment="1">
      <alignment horizontal="left" vertical="center" wrapText="1" readingOrder="1"/>
    </xf>
    <xf numFmtId="165" fontId="24" fillId="6" borderId="11" xfId="0" applyNumberFormat="1" applyFont="1" applyFill="1" applyBorder="1" applyAlignment="1">
      <alignment horizontal="center" vertical="center" wrapText="1" readingOrder="1"/>
    </xf>
    <xf numFmtId="165" fontId="24" fillId="0" borderId="11" xfId="0" applyNumberFormat="1" applyFont="1" applyFill="1" applyBorder="1" applyAlignment="1">
      <alignment horizontal="center" vertical="center" wrapText="1" readingOrder="1"/>
    </xf>
    <xf numFmtId="165" fontId="24" fillId="5" borderId="13" xfId="0" applyNumberFormat="1" applyFont="1" applyFill="1" applyBorder="1" applyAlignment="1">
      <alignment horizontal="center" vertical="center" wrapText="1" readingOrder="1"/>
    </xf>
    <xf numFmtId="166" fontId="24" fillId="3" borderId="13" xfId="0" applyNumberFormat="1" applyFont="1" applyFill="1" applyBorder="1" applyAlignment="1">
      <alignment horizontal="center" vertical="center" wrapText="1" readingOrder="1"/>
    </xf>
    <xf numFmtId="0" fontId="10" fillId="0" borderId="0" xfId="0" applyFont="1" applyAlignment="1">
      <alignment horizontal="center"/>
    </xf>
    <xf numFmtId="0" fontId="12" fillId="0" borderId="0" xfId="0" applyFont="1" applyAlignment="1">
      <alignment horizontal="center"/>
    </xf>
    <xf numFmtId="0" fontId="29" fillId="0" borderId="109" xfId="0" applyFont="1" applyBorder="1" applyAlignment="1">
      <alignment horizontal="left" vertical="center" wrapText="1" readingOrder="1"/>
    </xf>
    <xf numFmtId="0" fontId="22" fillId="0" borderId="101" xfId="0" applyFont="1" applyFill="1" applyBorder="1" applyAlignment="1">
      <alignment horizontal="left" vertical="center" wrapText="1" readingOrder="1"/>
    </xf>
    <xf numFmtId="165" fontId="22" fillId="0" borderId="111" xfId="0" applyNumberFormat="1" applyFont="1" applyFill="1" applyBorder="1" applyAlignment="1">
      <alignment horizontal="center" vertical="center" wrapText="1" readingOrder="1"/>
    </xf>
    <xf numFmtId="165" fontId="22" fillId="0" borderId="112" xfId="0" applyNumberFormat="1" applyFont="1" applyFill="1" applyBorder="1" applyAlignment="1">
      <alignment horizontal="center" vertical="center" wrapText="1" readingOrder="1"/>
    </xf>
    <xf numFmtId="0" fontId="22" fillId="0" borderId="97" xfId="0" applyFont="1" applyBorder="1" applyAlignment="1">
      <alignment horizontal="left" vertical="center" wrapText="1" readingOrder="1"/>
    </xf>
    <xf numFmtId="165" fontId="22" fillId="0" borderId="113" xfId="0" applyNumberFormat="1" applyFont="1" applyFill="1" applyBorder="1" applyAlignment="1">
      <alignment horizontal="center" vertical="center" wrapText="1" readingOrder="1"/>
    </xf>
    <xf numFmtId="0" fontId="22" fillId="0" borderId="98" xfId="0" applyFont="1" applyBorder="1" applyAlignment="1">
      <alignment horizontal="left" vertical="center" wrapText="1" readingOrder="1"/>
    </xf>
    <xf numFmtId="165" fontId="22" fillId="0" borderId="114" xfId="0" applyNumberFormat="1" applyFont="1" applyFill="1" applyBorder="1" applyAlignment="1">
      <alignment horizontal="center" vertical="center" wrapText="1" readingOrder="1"/>
    </xf>
    <xf numFmtId="165" fontId="22" fillId="0" borderId="115" xfId="0" applyNumberFormat="1" applyFont="1" applyFill="1" applyBorder="1" applyAlignment="1">
      <alignment horizontal="center" vertical="center" wrapText="1" readingOrder="1"/>
    </xf>
    <xf numFmtId="0" fontId="24" fillId="0" borderId="58" xfId="0" applyFont="1" applyBorder="1" applyAlignment="1">
      <alignment horizontal="left" vertical="center" wrapText="1" readingOrder="1"/>
    </xf>
    <xf numFmtId="165" fontId="24" fillId="0" borderId="116" xfId="0" applyNumberFormat="1" applyFont="1" applyFill="1" applyBorder="1" applyAlignment="1">
      <alignment horizontal="center" vertical="center" wrapText="1" readingOrder="1"/>
    </xf>
    <xf numFmtId="0" fontId="22" fillId="0" borderId="101" xfId="0" applyFont="1" applyBorder="1" applyAlignment="1">
      <alignment horizontal="left" vertical="center" wrapText="1" readingOrder="1"/>
    </xf>
    <xf numFmtId="165" fontId="22" fillId="0" borderId="118" xfId="0" applyNumberFormat="1" applyFont="1" applyFill="1" applyBorder="1" applyAlignment="1">
      <alignment horizontal="center" vertical="center" wrapText="1" readingOrder="1"/>
    </xf>
    <xf numFmtId="165" fontId="22" fillId="0" borderId="84" xfId="0" applyNumberFormat="1" applyFont="1" applyFill="1" applyBorder="1" applyAlignment="1">
      <alignment horizontal="center" vertical="center" wrapText="1" readingOrder="1"/>
    </xf>
    <xf numFmtId="165" fontId="22" fillId="0" borderId="85" xfId="0" applyNumberFormat="1" applyFont="1" applyFill="1" applyBorder="1" applyAlignment="1">
      <alignment horizontal="center" vertical="center" wrapText="1" readingOrder="1"/>
    </xf>
    <xf numFmtId="0" fontId="24" fillId="0" borderId="95" xfId="0" applyFont="1" applyBorder="1" applyAlignment="1">
      <alignment horizontal="left" vertical="center" wrapText="1" readingOrder="1"/>
    </xf>
    <xf numFmtId="165" fontId="24" fillId="0" borderId="82" xfId="0" applyNumberFormat="1" applyFont="1" applyFill="1" applyBorder="1" applyAlignment="1">
      <alignment horizontal="center" vertical="center" wrapText="1" readingOrder="1"/>
    </xf>
    <xf numFmtId="0" fontId="22" fillId="0" borderId="95" xfId="0" applyFont="1" applyBorder="1" applyAlignment="1">
      <alignment horizontal="left" vertical="center" wrapText="1" readingOrder="1"/>
    </xf>
    <xf numFmtId="165" fontId="22" fillId="0" borderId="82" xfId="0" applyNumberFormat="1" applyFont="1" applyFill="1" applyBorder="1" applyAlignment="1">
      <alignment horizontal="center" vertical="center" wrapText="1" readingOrder="1"/>
    </xf>
    <xf numFmtId="0" fontId="29" fillId="0" borderId="120" xfId="0" applyFont="1" applyBorder="1" applyAlignment="1">
      <alignment horizontal="left" vertical="center" wrapText="1" readingOrder="1"/>
    </xf>
    <xf numFmtId="0" fontId="22" fillId="0" borderId="16" xfId="0" applyFont="1" applyBorder="1" applyAlignment="1">
      <alignment horizontal="left" vertical="center" wrapText="1" readingOrder="1"/>
    </xf>
    <xf numFmtId="165" fontId="22" fillId="0" borderId="59" xfId="0" applyNumberFormat="1" applyFont="1" applyFill="1" applyBorder="1" applyAlignment="1">
      <alignment horizontal="center" vertical="center" wrapText="1" readingOrder="1"/>
    </xf>
    <xf numFmtId="0" fontId="22" fillId="0" borderId="11" xfId="0" applyFont="1" applyBorder="1" applyAlignment="1">
      <alignment horizontal="left" vertical="center" wrapText="1" readingOrder="1"/>
    </xf>
    <xf numFmtId="0" fontId="22" fillId="0" borderId="15" xfId="0" applyFont="1" applyBorder="1" applyAlignment="1">
      <alignment horizontal="left" vertical="center" wrapText="1" readingOrder="1"/>
    </xf>
    <xf numFmtId="0" fontId="24" fillId="0" borderId="50" xfId="0" applyFont="1" applyBorder="1" applyAlignment="1">
      <alignment horizontal="left" vertical="center" wrapText="1" readingOrder="1"/>
    </xf>
    <xf numFmtId="165" fontId="24" fillId="0" borderId="50" xfId="0" applyNumberFormat="1" applyFont="1" applyFill="1" applyBorder="1" applyAlignment="1">
      <alignment horizontal="center" vertical="center" wrapText="1" readingOrder="1"/>
    </xf>
    <xf numFmtId="0" fontId="22" fillId="8" borderId="78" xfId="0" applyFont="1" applyFill="1" applyBorder="1" applyAlignment="1">
      <alignment horizontal="left" vertical="center" wrapText="1" readingOrder="1"/>
    </xf>
    <xf numFmtId="165" fontId="22" fillId="8" borderId="11" xfId="0" applyNumberFormat="1" applyFont="1" applyFill="1" applyBorder="1" applyAlignment="1">
      <alignment horizontal="center" vertical="center" wrapText="1" readingOrder="1"/>
    </xf>
    <xf numFmtId="0" fontId="22" fillId="0" borderId="54" xfId="0" applyFont="1" applyBorder="1" applyAlignment="1">
      <alignment horizontal="left" vertical="center" wrapText="1" readingOrder="1"/>
    </xf>
    <xf numFmtId="166" fontId="24" fillId="0" borderId="50" xfId="0" applyNumberFormat="1" applyFont="1" applyFill="1" applyBorder="1" applyAlignment="1">
      <alignment horizontal="center" vertical="center" wrapText="1" readingOrder="1"/>
    </xf>
    <xf numFmtId="0" fontId="11" fillId="10" borderId="73" xfId="0" applyFont="1" applyFill="1" applyBorder="1" applyAlignment="1">
      <alignment horizontal="center" vertical="center" wrapText="1" readingOrder="1"/>
    </xf>
    <xf numFmtId="0" fontId="8" fillId="0" borderId="0" xfId="0" applyFont="1" applyAlignment="1"/>
    <xf numFmtId="0" fontId="30" fillId="0" borderId="0" xfId="0" applyFont="1"/>
    <xf numFmtId="0" fontId="8" fillId="0" borderId="0" xfId="0" applyFont="1" applyFill="1" applyAlignment="1">
      <alignment horizontal="left" indent="1"/>
    </xf>
    <xf numFmtId="0" fontId="29" fillId="0" borderId="121" xfId="0" applyFont="1" applyBorder="1" applyAlignment="1">
      <alignment horizontal="left" vertical="center" wrapText="1" readingOrder="1"/>
    </xf>
    <xf numFmtId="0" fontId="8" fillId="0" borderId="0" xfId="0" applyFont="1" applyFill="1"/>
    <xf numFmtId="0" fontId="22" fillId="0" borderId="117" xfId="0" applyFont="1" applyBorder="1" applyAlignment="1">
      <alignment horizontal="left" vertical="center" wrapText="1" readingOrder="1"/>
    </xf>
    <xf numFmtId="165" fontId="24" fillId="0" borderId="126" xfId="0" applyNumberFormat="1" applyFont="1" applyFill="1" applyBorder="1" applyAlignment="1">
      <alignment horizontal="center" vertical="center" wrapText="1" readingOrder="1"/>
    </xf>
    <xf numFmtId="165" fontId="8" fillId="0" borderId="0" xfId="0" applyNumberFormat="1" applyFont="1" applyFill="1"/>
    <xf numFmtId="0" fontId="22" fillId="0" borderId="113" xfId="0" applyFont="1" applyBorder="1" applyAlignment="1">
      <alignment horizontal="left" vertical="center" wrapText="1" readingOrder="1"/>
    </xf>
    <xf numFmtId="165" fontId="24" fillId="0" borderId="129" xfId="0" applyNumberFormat="1" applyFont="1" applyFill="1" applyBorder="1" applyAlignment="1">
      <alignment horizontal="center" vertical="center" wrapText="1" readingOrder="1"/>
    </xf>
    <xf numFmtId="165" fontId="24" fillId="0" borderId="132" xfId="0" applyNumberFormat="1" applyFont="1" applyFill="1" applyBorder="1" applyAlignment="1">
      <alignment horizontal="center" vertical="center" wrapText="1" readingOrder="1"/>
    </xf>
    <xf numFmtId="0" fontId="24" fillId="0" borderId="123" xfId="0" applyFont="1" applyBorder="1" applyAlignment="1">
      <alignment horizontal="left" vertical="center" wrapText="1" readingOrder="1"/>
    </xf>
    <xf numFmtId="165" fontId="24" fillId="4" borderId="133" xfId="0" applyNumberFormat="1" applyFont="1" applyFill="1" applyBorder="1" applyAlignment="1">
      <alignment horizontal="center" vertical="center" wrapText="1" readingOrder="1"/>
    </xf>
    <xf numFmtId="165" fontId="24" fillId="4" borderId="196" xfId="0" applyNumberFormat="1" applyFont="1" applyFill="1" applyBorder="1" applyAlignment="1">
      <alignment horizontal="center" vertical="center" wrapText="1" readingOrder="1"/>
    </xf>
    <xf numFmtId="165" fontId="24" fillId="4" borderId="134" xfId="0" applyNumberFormat="1" applyFont="1" applyFill="1" applyBorder="1" applyAlignment="1">
      <alignment horizontal="center" vertical="center" wrapText="1" readingOrder="1"/>
    </xf>
    <xf numFmtId="165" fontId="24" fillId="4" borderId="135" xfId="0" applyNumberFormat="1" applyFont="1" applyFill="1" applyBorder="1" applyAlignment="1">
      <alignment horizontal="center" vertical="center" wrapText="1" readingOrder="1"/>
    </xf>
    <xf numFmtId="0" fontId="24" fillId="0" borderId="0" xfId="0" applyFont="1" applyBorder="1" applyAlignment="1">
      <alignment horizontal="left" vertical="center" wrapText="1" readingOrder="1"/>
    </xf>
    <xf numFmtId="165" fontId="24" fillId="0" borderId="0" xfId="0" applyNumberFormat="1" applyFont="1" applyFill="1" applyBorder="1" applyAlignment="1">
      <alignment horizontal="center" vertical="center" wrapText="1" readingOrder="1"/>
    </xf>
    <xf numFmtId="0" fontId="12" fillId="0" borderId="0" xfId="0" applyFont="1" applyFill="1"/>
    <xf numFmtId="165" fontId="22" fillId="0" borderId="124" xfId="0" applyNumberFormat="1" applyFont="1" applyFill="1" applyBorder="1" applyAlignment="1">
      <alignment horizontal="center" vertical="center" wrapText="1" readingOrder="1"/>
    </xf>
    <xf numFmtId="165" fontId="22" fillId="0" borderId="193" xfId="0" applyNumberFormat="1" applyFont="1" applyFill="1" applyBorder="1" applyAlignment="1">
      <alignment horizontal="center" vertical="center" wrapText="1" readingOrder="1"/>
    </xf>
    <xf numFmtId="165" fontId="22" fillId="0" borderId="125" xfId="0" applyNumberFormat="1" applyFont="1" applyFill="1" applyBorder="1" applyAlignment="1">
      <alignment horizontal="center" vertical="center" wrapText="1" readingOrder="1"/>
    </xf>
    <xf numFmtId="165" fontId="22" fillId="0" borderId="127" xfId="0" applyNumberFormat="1" applyFont="1" applyFill="1" applyBorder="1" applyAlignment="1">
      <alignment horizontal="center" vertical="center" wrapText="1" readingOrder="1"/>
    </xf>
    <xf numFmtId="165" fontId="22" fillId="0" borderId="194" xfId="0" applyNumberFormat="1" applyFont="1" applyFill="1" applyBorder="1" applyAlignment="1">
      <alignment horizontal="center" vertical="center" wrapText="1" readingOrder="1"/>
    </xf>
    <xf numFmtId="165" fontId="22" fillId="0" borderId="128" xfId="0" applyNumberFormat="1" applyFont="1" applyFill="1" applyBorder="1" applyAlignment="1">
      <alignment horizontal="center" vertical="center" wrapText="1" readingOrder="1"/>
    </xf>
    <xf numFmtId="165" fontId="22" fillId="0" borderId="130" xfId="0" applyNumberFormat="1" applyFont="1" applyFill="1" applyBorder="1" applyAlignment="1">
      <alignment horizontal="center" vertical="center" wrapText="1" readingOrder="1"/>
    </xf>
    <xf numFmtId="165" fontId="22" fillId="0" borderId="195" xfId="0" applyNumberFormat="1" applyFont="1" applyFill="1" applyBorder="1" applyAlignment="1">
      <alignment horizontal="center" vertical="center" wrapText="1" readingOrder="1"/>
    </xf>
    <xf numFmtId="165" fontId="22" fillId="0" borderId="131" xfId="0" applyNumberFormat="1" applyFont="1" applyFill="1" applyBorder="1" applyAlignment="1">
      <alignment horizontal="center" vertical="center" wrapText="1" readingOrder="1"/>
    </xf>
    <xf numFmtId="0" fontId="38" fillId="0" borderId="200" xfId="0" applyFont="1" applyBorder="1" applyAlignment="1">
      <alignment vertical="center" wrapText="1"/>
    </xf>
    <xf numFmtId="1" fontId="39" fillId="0" borderId="201" xfId="0" applyNumberFormat="1" applyFont="1" applyFill="1" applyBorder="1" applyAlignment="1">
      <alignment horizontal="center" vertical="center" wrapText="1"/>
    </xf>
    <xf numFmtId="0" fontId="39" fillId="0" borderId="201" xfId="0" applyFont="1" applyFill="1" applyBorder="1" applyAlignment="1">
      <alignment horizontal="center" vertical="center" wrapText="1"/>
    </xf>
    <xf numFmtId="0" fontId="17" fillId="0" borderId="0" xfId="0" applyFont="1" applyAlignment="1">
      <alignment horizontal="center" vertical="center"/>
    </xf>
    <xf numFmtId="0" fontId="14" fillId="8" borderId="0" xfId="0" applyFont="1" applyFill="1" applyBorder="1" applyAlignment="1">
      <alignment horizontal="left" vertical="center" wrapText="1"/>
    </xf>
    <xf numFmtId="0" fontId="8" fillId="8" borderId="0" xfId="0" applyFont="1" applyFill="1" applyAlignment="1">
      <alignment vertical="center"/>
    </xf>
    <xf numFmtId="0" fontId="15" fillId="2" borderId="136" xfId="0" applyFont="1" applyFill="1" applyBorder="1" applyAlignment="1">
      <alignment horizontal="left" vertical="center" wrapText="1" indent="1"/>
    </xf>
    <xf numFmtId="177" fontId="15" fillId="2" borderId="136" xfId="0" applyNumberFormat="1" applyFont="1" applyFill="1" applyBorder="1" applyAlignment="1">
      <alignment horizontal="center" vertical="center" wrapText="1"/>
    </xf>
    <xf numFmtId="175" fontId="15" fillId="0" borderId="137" xfId="0" applyNumberFormat="1" applyFont="1" applyFill="1" applyBorder="1" applyAlignment="1">
      <alignment horizontal="center" vertical="center" wrapText="1"/>
    </xf>
    <xf numFmtId="0" fontId="15" fillId="2" borderId="138" xfId="0" applyFont="1" applyFill="1" applyBorder="1" applyAlignment="1">
      <alignment horizontal="left" vertical="center" wrapText="1" indent="1"/>
    </xf>
    <xf numFmtId="177" fontId="15" fillId="2" borderId="138" xfId="0" applyNumberFormat="1" applyFont="1" applyFill="1" applyBorder="1" applyAlignment="1">
      <alignment horizontal="center" vertical="center" wrapText="1"/>
    </xf>
    <xf numFmtId="176" fontId="15" fillId="0" borderId="138" xfId="0" applyNumberFormat="1" applyFont="1" applyFill="1" applyBorder="1" applyAlignment="1">
      <alignment horizontal="center" vertical="center" wrapText="1"/>
    </xf>
    <xf numFmtId="176" fontId="15" fillId="0" borderId="139" xfId="0" applyNumberFormat="1" applyFont="1" applyFill="1" applyBorder="1" applyAlignment="1">
      <alignment horizontal="center" vertical="center" wrapText="1"/>
    </xf>
    <xf numFmtId="0" fontId="14" fillId="2" borderId="0" xfId="0" applyFont="1" applyFill="1" applyBorder="1" applyAlignment="1">
      <alignment horizontal="left" vertical="center" wrapText="1"/>
    </xf>
    <xf numFmtId="0" fontId="15" fillId="2" borderId="82" xfId="0" applyFont="1" applyFill="1" applyBorder="1" applyAlignment="1">
      <alignment horizontal="left" vertical="center" wrapText="1" indent="1"/>
    </xf>
    <xf numFmtId="0" fontId="38" fillId="2" borderId="82" xfId="0" applyFont="1" applyFill="1" applyBorder="1" applyAlignment="1">
      <alignment horizontal="center" vertical="center" wrapText="1"/>
    </xf>
    <xf numFmtId="177" fontId="15" fillId="2" borderId="82" xfId="0" applyNumberFormat="1" applyFont="1" applyFill="1" applyBorder="1" applyAlignment="1">
      <alignment horizontal="center" vertical="center" wrapText="1"/>
    </xf>
    <xf numFmtId="176" fontId="15" fillId="0" borderId="95" xfId="0" applyNumberFormat="1" applyFont="1" applyFill="1" applyBorder="1" applyAlignment="1">
      <alignment horizontal="center" vertical="center" wrapText="1"/>
    </xf>
    <xf numFmtId="0" fontId="14" fillId="2" borderId="82" xfId="0" applyFont="1" applyFill="1" applyBorder="1" applyAlignment="1">
      <alignment horizontal="left" vertical="center" wrapText="1" indent="1"/>
    </xf>
    <xf numFmtId="0" fontId="14" fillId="2" borderId="82" xfId="0" applyFont="1" applyFill="1" applyBorder="1" applyAlignment="1">
      <alignment horizontal="center" vertical="center" wrapText="1"/>
    </xf>
    <xf numFmtId="177" fontId="14" fillId="2" borderId="82" xfId="0" applyNumberFormat="1" applyFont="1" applyFill="1" applyBorder="1" applyAlignment="1">
      <alignment horizontal="center" vertical="center" wrapText="1"/>
    </xf>
    <xf numFmtId="176" fontId="14" fillId="0" borderId="95" xfId="0" applyNumberFormat="1" applyFont="1" applyFill="1" applyBorder="1" applyAlignment="1">
      <alignment horizontal="center" vertical="center" wrapText="1"/>
    </xf>
    <xf numFmtId="176" fontId="8" fillId="8" borderId="0" xfId="0" applyNumberFormat="1" applyFont="1" applyFill="1" applyAlignment="1">
      <alignment vertical="center"/>
    </xf>
    <xf numFmtId="0" fontId="8" fillId="0" borderId="0" xfId="0" applyFont="1" applyBorder="1"/>
    <xf numFmtId="0" fontId="12" fillId="0" borderId="0" xfId="0" applyFont="1" applyBorder="1" applyAlignment="1">
      <alignment horizontal="left" vertical="center"/>
    </xf>
    <xf numFmtId="0" fontId="10" fillId="0" borderId="0" xfId="0" applyFont="1" applyBorder="1" applyAlignment="1">
      <alignment horizontal="center" vertical="center"/>
    </xf>
    <xf numFmtId="0" fontId="21" fillId="2" borderId="0" xfId="0" applyFont="1" applyFill="1" applyBorder="1" applyAlignment="1">
      <alignment horizontal="left" vertical="center" wrapText="1" readingOrder="1"/>
    </xf>
    <xf numFmtId="0" fontId="8" fillId="8" borderId="44" xfId="0" applyFont="1" applyFill="1" applyBorder="1"/>
    <xf numFmtId="0" fontId="15" fillId="2" borderId="74" xfId="0" applyFont="1" applyFill="1" applyBorder="1" applyAlignment="1">
      <alignment horizontal="left" vertical="center" wrapText="1" indent="1" readingOrder="1"/>
    </xf>
    <xf numFmtId="0" fontId="15" fillId="2" borderId="74" xfId="0" applyFont="1" applyFill="1" applyBorder="1" applyAlignment="1">
      <alignment horizontal="center" vertical="center" wrapText="1" readingOrder="1"/>
    </xf>
    <xf numFmtId="164" fontId="15" fillId="2" borderId="74" xfId="0" applyNumberFormat="1" applyFont="1" applyFill="1" applyBorder="1" applyAlignment="1">
      <alignment horizontal="center" vertical="center" wrapText="1" readingOrder="1"/>
    </xf>
    <xf numFmtId="0" fontId="15" fillId="0" borderId="74" xfId="0" applyFont="1" applyFill="1" applyBorder="1" applyAlignment="1">
      <alignment horizontal="center" vertical="center" wrapText="1" readingOrder="1"/>
    </xf>
    <xf numFmtId="166" fontId="15" fillId="2" borderId="74" xfId="0" applyNumberFormat="1" applyFont="1" applyFill="1" applyBorder="1" applyAlignment="1">
      <alignment horizontal="center" vertical="center" wrapText="1" readingOrder="1"/>
    </xf>
    <xf numFmtId="0" fontId="14" fillId="2" borderId="74" xfId="0" applyFont="1" applyFill="1" applyBorder="1" applyAlignment="1">
      <alignment horizontal="left" vertical="center" wrapText="1" indent="1" readingOrder="1"/>
    </xf>
    <xf numFmtId="0" fontId="14" fillId="2" borderId="74" xfId="0" applyFont="1" applyFill="1" applyBorder="1" applyAlignment="1">
      <alignment horizontal="center" vertical="center" wrapText="1" readingOrder="1"/>
    </xf>
    <xf numFmtId="164" fontId="14" fillId="2" borderId="74" xfId="0" applyNumberFormat="1" applyFont="1" applyFill="1" applyBorder="1" applyAlignment="1">
      <alignment horizontal="center" vertical="center" wrapText="1" readingOrder="1"/>
    </xf>
    <xf numFmtId="0" fontId="14" fillId="0" borderId="74" xfId="0" applyFont="1" applyFill="1" applyBorder="1" applyAlignment="1">
      <alignment horizontal="center" vertical="center" wrapText="1" readingOrder="1"/>
    </xf>
    <xf numFmtId="164" fontId="14" fillId="0" borderId="50" xfId="0" applyNumberFormat="1" applyFont="1" applyFill="1" applyBorder="1" applyAlignment="1">
      <alignment horizontal="center" vertical="center" wrapText="1" readingOrder="1"/>
    </xf>
    <xf numFmtId="0" fontId="10" fillId="0" borderId="0" xfId="0" applyFont="1" applyBorder="1"/>
    <xf numFmtId="0" fontId="14" fillId="0" borderId="50" xfId="0" applyFont="1" applyFill="1" applyBorder="1" applyAlignment="1">
      <alignment horizontal="center" vertical="center" wrapText="1" readingOrder="1"/>
    </xf>
    <xf numFmtId="9" fontId="14" fillId="2" borderId="74" xfId="0" applyNumberFormat="1" applyFont="1" applyFill="1" applyBorder="1" applyAlignment="1">
      <alignment horizontal="center" vertical="center" wrapText="1" readingOrder="1"/>
    </xf>
    <xf numFmtId="9" fontId="14" fillId="0" borderId="74" xfId="0" applyNumberFormat="1" applyFont="1" applyFill="1" applyBorder="1" applyAlignment="1">
      <alignment horizontal="center" vertical="center" wrapText="1" readingOrder="1"/>
    </xf>
    <xf numFmtId="9" fontId="14" fillId="0" borderId="50" xfId="0" applyNumberFormat="1" applyFont="1" applyFill="1" applyBorder="1" applyAlignment="1">
      <alignment horizontal="center" vertical="center" wrapText="1" readingOrder="1"/>
    </xf>
    <xf numFmtId="9" fontId="8" fillId="0" borderId="0" xfId="3" applyFont="1" applyBorder="1"/>
    <xf numFmtId="164" fontId="14" fillId="0" borderId="74" xfId="0" applyNumberFormat="1" applyFont="1" applyFill="1" applyBorder="1" applyAlignment="1">
      <alignment horizontal="center" vertical="center" wrapText="1" readingOrder="1"/>
    </xf>
    <xf numFmtId="0" fontId="15" fillId="0" borderId="50" xfId="0" applyFont="1" applyFill="1" applyBorder="1" applyAlignment="1">
      <alignment horizontal="center" vertical="center" wrapText="1" readingOrder="1"/>
    </xf>
    <xf numFmtId="0" fontId="21" fillId="2" borderId="0" xfId="0" applyFont="1" applyFill="1" applyBorder="1" applyAlignment="1">
      <alignment horizontal="left" vertical="center" readingOrder="1"/>
    </xf>
    <xf numFmtId="166" fontId="15" fillId="0" borderId="74" xfId="0" applyNumberFormat="1" applyFont="1" applyFill="1" applyBorder="1" applyAlignment="1">
      <alignment horizontal="center" vertical="center" wrapText="1" readingOrder="1"/>
    </xf>
    <xf numFmtId="164" fontId="33" fillId="0" borderId="0" xfId="0" applyNumberFormat="1" applyFont="1" applyAlignment="1">
      <alignment horizontal="center" vertical="center"/>
    </xf>
    <xf numFmtId="164" fontId="33" fillId="0" borderId="0" xfId="0" applyNumberFormat="1" applyFont="1" applyFill="1" applyAlignment="1">
      <alignment horizontal="center" vertical="center"/>
    </xf>
    <xf numFmtId="0" fontId="8" fillId="0" borderId="107" xfId="0" applyFont="1" applyBorder="1"/>
    <xf numFmtId="0" fontId="8" fillId="0" borderId="107" xfId="0" applyFont="1" applyFill="1" applyBorder="1"/>
    <xf numFmtId="2" fontId="14" fillId="2" borderId="74" xfId="0" applyNumberFormat="1" applyFont="1" applyFill="1" applyBorder="1" applyAlignment="1">
      <alignment horizontal="center" vertical="center" wrapText="1" readingOrder="1"/>
    </xf>
    <xf numFmtId="2" fontId="14" fillId="0" borderId="74" xfId="0" applyNumberFormat="1" applyFont="1" applyFill="1" applyBorder="1" applyAlignment="1">
      <alignment horizontal="center" vertical="center" wrapText="1" readingOrder="1"/>
    </xf>
    <xf numFmtId="2" fontId="14" fillId="0" borderId="50" xfId="0" applyNumberFormat="1" applyFont="1" applyFill="1" applyBorder="1" applyAlignment="1">
      <alignment horizontal="center" vertical="center" wrapText="1" readingOrder="1"/>
    </xf>
    <xf numFmtId="0" fontId="18" fillId="0" borderId="0" xfId="0" applyFont="1" applyAlignment="1">
      <alignment vertical="center"/>
    </xf>
    <xf numFmtId="167" fontId="14" fillId="0" borderId="50" xfId="0" applyNumberFormat="1" applyFont="1" applyFill="1" applyBorder="1" applyAlignment="1">
      <alignment horizontal="center" vertical="center" wrapText="1" readingOrder="1"/>
    </xf>
    <xf numFmtId="166" fontId="15" fillId="5" borderId="50" xfId="0" applyNumberFormat="1" applyFont="1" applyFill="1" applyBorder="1" applyAlignment="1">
      <alignment horizontal="center" vertical="center" wrapText="1" readingOrder="1"/>
    </xf>
    <xf numFmtId="166" fontId="15" fillId="0" borderId="50" xfId="0" applyNumberFormat="1" applyFont="1" applyFill="1" applyBorder="1" applyAlignment="1">
      <alignment horizontal="center" vertical="center" wrapText="1" readingOrder="1"/>
    </xf>
    <xf numFmtId="166" fontId="15" fillId="2" borderId="50" xfId="0" applyNumberFormat="1" applyFont="1" applyFill="1" applyBorder="1" applyAlignment="1">
      <alignment horizontal="center" vertical="center" wrapText="1" readingOrder="1"/>
    </xf>
    <xf numFmtId="179" fontId="15" fillId="0" borderId="50" xfId="0" applyNumberFormat="1" applyFont="1" applyFill="1" applyBorder="1" applyAlignment="1">
      <alignment horizontal="center" vertical="center" wrapText="1" readingOrder="1"/>
    </xf>
    <xf numFmtId="167" fontId="14" fillId="2" borderId="74" xfId="0" applyNumberFormat="1" applyFont="1" applyFill="1" applyBorder="1" applyAlignment="1">
      <alignment horizontal="center" vertical="center" wrapText="1" readingOrder="1"/>
    </xf>
    <xf numFmtId="9" fontId="14" fillId="0" borderId="50" xfId="3" applyFont="1" applyFill="1" applyBorder="1" applyAlignment="1">
      <alignment horizontal="center" vertical="center" wrapText="1" readingOrder="1"/>
    </xf>
    <xf numFmtId="9" fontId="15" fillId="0" borderId="50" xfId="3" applyFont="1" applyFill="1" applyBorder="1" applyAlignment="1">
      <alignment horizontal="center" vertical="center" wrapText="1" readingOrder="1"/>
    </xf>
    <xf numFmtId="0" fontId="11" fillId="10" borderId="73" xfId="0" quotePrefix="1" applyFont="1" applyFill="1" applyBorder="1" applyAlignment="1">
      <alignment horizontal="center" vertical="center" wrapText="1" readingOrder="1"/>
    </xf>
    <xf numFmtId="0" fontId="14" fillId="2" borderId="82" xfId="0" applyFont="1" applyFill="1" applyBorder="1" applyAlignment="1">
      <alignment horizontal="left" vertical="center" wrapText="1" indent="1" readingOrder="1"/>
    </xf>
    <xf numFmtId="0" fontId="14" fillId="2" borderId="82" xfId="0" applyFont="1" applyFill="1" applyBorder="1" applyAlignment="1">
      <alignment horizontal="center" vertical="center" wrapText="1" readingOrder="1"/>
    </xf>
    <xf numFmtId="164" fontId="14" fillId="2" borderId="82" xfId="0" applyNumberFormat="1" applyFont="1" applyFill="1" applyBorder="1" applyAlignment="1">
      <alignment horizontal="center" vertical="center" wrapText="1" readingOrder="1"/>
    </xf>
    <xf numFmtId="164" fontId="14" fillId="0" borderId="82" xfId="0" applyNumberFormat="1" applyFont="1" applyFill="1" applyBorder="1" applyAlignment="1">
      <alignment horizontal="center" vertical="center" wrapText="1" readingOrder="1"/>
    </xf>
    <xf numFmtId="0" fontId="15" fillId="2" borderId="83" xfId="0" applyFont="1" applyFill="1" applyBorder="1" applyAlignment="1">
      <alignment horizontal="left" vertical="center" wrapText="1" indent="1" readingOrder="1"/>
    </xf>
    <xf numFmtId="166" fontId="15" fillId="5" borderId="83" xfId="0" applyNumberFormat="1" applyFont="1" applyFill="1" applyBorder="1" applyAlignment="1">
      <alignment horizontal="center" vertical="center" wrapText="1" readingOrder="1"/>
    </xf>
    <xf numFmtId="166" fontId="15" fillId="2" borderId="83" xfId="0" applyNumberFormat="1" applyFont="1" applyFill="1" applyBorder="1" applyAlignment="1">
      <alignment horizontal="center" vertical="center" wrapText="1" readingOrder="1"/>
    </xf>
    <xf numFmtId="0" fontId="27" fillId="2" borderId="85" xfId="0" applyFont="1" applyFill="1" applyBorder="1" applyAlignment="1">
      <alignment horizontal="left" vertical="center" wrapText="1" indent="1" readingOrder="1"/>
    </xf>
    <xf numFmtId="166" fontId="27" fillId="5" borderId="85" xfId="0" applyNumberFormat="1" applyFont="1" applyFill="1" applyBorder="1" applyAlignment="1">
      <alignment horizontal="center" vertical="center" wrapText="1" readingOrder="1"/>
    </xf>
    <xf numFmtId="166" fontId="15" fillId="0" borderId="85" xfId="0" applyNumberFormat="1" applyFont="1" applyFill="1" applyBorder="1" applyAlignment="1">
      <alignment horizontal="center" vertical="center" wrapText="1" readingOrder="1"/>
    </xf>
    <xf numFmtId="166" fontId="15" fillId="0" borderId="83" xfId="0" applyNumberFormat="1" applyFont="1" applyFill="1" applyBorder="1" applyAlignment="1">
      <alignment horizontal="center" vertical="center" wrapText="1" readingOrder="1"/>
    </xf>
    <xf numFmtId="0" fontId="15" fillId="2" borderId="84" xfId="0" applyFont="1" applyFill="1" applyBorder="1" applyAlignment="1">
      <alignment horizontal="left" vertical="center" wrapText="1" indent="1" readingOrder="1"/>
    </xf>
    <xf numFmtId="166" fontId="15" fillId="2" borderId="84" xfId="0" applyNumberFormat="1" applyFont="1" applyFill="1" applyBorder="1" applyAlignment="1">
      <alignment horizontal="center" vertical="center" wrapText="1" readingOrder="1"/>
    </xf>
    <xf numFmtId="166" fontId="15" fillId="0" borderId="84" xfId="0" applyNumberFormat="1" applyFont="1" applyFill="1" applyBorder="1" applyAlignment="1">
      <alignment horizontal="center" vertical="center" wrapText="1" readingOrder="1"/>
    </xf>
    <xf numFmtId="0" fontId="27" fillId="2" borderId="84" xfId="0" applyFont="1" applyFill="1" applyBorder="1" applyAlignment="1">
      <alignment horizontal="left" vertical="center" wrapText="1" indent="1" readingOrder="1"/>
    </xf>
    <xf numFmtId="166" fontId="27" fillId="2" borderId="84" xfId="0" applyNumberFormat="1" applyFont="1" applyFill="1" applyBorder="1" applyAlignment="1">
      <alignment horizontal="center" vertical="center" wrapText="1" readingOrder="1"/>
    </xf>
    <xf numFmtId="0" fontId="15" fillId="2" borderId="85" xfId="0" applyFont="1" applyFill="1" applyBorder="1" applyAlignment="1">
      <alignment horizontal="left" vertical="center" wrapText="1" indent="1" readingOrder="1"/>
    </xf>
    <xf numFmtId="166" fontId="15" fillId="2" borderId="85" xfId="0" applyNumberFormat="1" applyFont="1" applyFill="1" applyBorder="1" applyAlignment="1">
      <alignment horizontal="center" vertical="center" wrapText="1" readingOrder="1"/>
    </xf>
    <xf numFmtId="0" fontId="14" fillId="0" borderId="82" xfId="0" applyFont="1" applyFill="1" applyBorder="1" applyAlignment="1">
      <alignment horizontal="center" vertical="center" wrapText="1" readingOrder="1"/>
    </xf>
    <xf numFmtId="167" fontId="14" fillId="2" borderId="82" xfId="0" applyNumberFormat="1" applyFont="1" applyFill="1" applyBorder="1" applyAlignment="1">
      <alignment horizontal="center" vertical="center" wrapText="1" readingOrder="1"/>
    </xf>
    <xf numFmtId="167" fontId="14" fillId="0" borderId="82" xfId="0" applyNumberFormat="1" applyFont="1" applyFill="1" applyBorder="1" applyAlignment="1">
      <alignment horizontal="center" vertical="center" wrapText="1" readingOrder="1"/>
    </xf>
    <xf numFmtId="0" fontId="30" fillId="0" borderId="0" xfId="0" applyFont="1" applyAlignment="1">
      <alignment horizontal="left" vertical="center"/>
    </xf>
    <xf numFmtId="9" fontId="15" fillId="2" borderId="74" xfId="0" applyNumberFormat="1" applyFont="1" applyFill="1" applyBorder="1" applyAlignment="1">
      <alignment horizontal="center" vertical="center" wrapText="1" readingOrder="1"/>
    </xf>
    <xf numFmtId="9" fontId="15" fillId="0" borderId="74" xfId="0" applyNumberFormat="1" applyFont="1" applyFill="1" applyBorder="1" applyAlignment="1">
      <alignment horizontal="center" vertical="center" wrapText="1" readingOrder="1"/>
    </xf>
    <xf numFmtId="0" fontId="12" fillId="0" borderId="0" xfId="0" quotePrefix="1" applyFont="1"/>
    <xf numFmtId="0" fontId="19" fillId="0" borderId="0" xfId="0" applyFont="1" applyAlignment="1">
      <alignment horizontal="left" vertical="center"/>
    </xf>
    <xf numFmtId="0" fontId="41" fillId="0" borderId="0" xfId="0" applyFont="1" applyAlignment="1">
      <alignment vertical="center"/>
    </xf>
    <xf numFmtId="0" fontId="27" fillId="0" borderId="0" xfId="0" applyFont="1"/>
    <xf numFmtId="0" fontId="27" fillId="0" borderId="18" xfId="0" applyFont="1" applyBorder="1" applyAlignment="1">
      <alignment vertical="center"/>
    </xf>
    <xf numFmtId="2" fontId="27" fillId="0" borderId="0" xfId="0" applyNumberFormat="1" applyFont="1"/>
    <xf numFmtId="9" fontId="27" fillId="0" borderId="0" xfId="0" applyNumberFormat="1" applyFont="1"/>
    <xf numFmtId="0" fontId="27" fillId="0" borderId="0" xfId="0" applyFont="1" applyFill="1"/>
    <xf numFmtId="0" fontId="28" fillId="0" borderId="0" xfId="0" applyFont="1"/>
    <xf numFmtId="0" fontId="26" fillId="0" borderId="0" xfId="0" applyFont="1"/>
    <xf numFmtId="0" fontId="12" fillId="0" borderId="0" xfId="0" applyFont="1" applyFill="1" applyAlignment="1">
      <alignment vertical="center" wrapText="1" readingOrder="1"/>
    </xf>
    <xf numFmtId="0" fontId="25" fillId="0" borderId="0" xfId="0" applyFont="1" applyFill="1" applyBorder="1" applyAlignment="1">
      <alignment vertical="center"/>
    </xf>
    <xf numFmtId="0" fontId="11" fillId="11" borderId="18" xfId="0" applyFont="1" applyFill="1" applyBorder="1" applyAlignment="1">
      <alignment horizontal="center" vertical="center"/>
    </xf>
    <xf numFmtId="0" fontId="11" fillId="11" borderId="18" xfId="0" applyFont="1" applyFill="1" applyBorder="1" applyAlignment="1">
      <alignment horizontal="center" vertical="center" wrapText="1"/>
    </xf>
    <xf numFmtId="0" fontId="11" fillId="10" borderId="204" xfId="0" applyFont="1" applyFill="1" applyBorder="1" applyAlignment="1">
      <alignment horizontal="center" vertical="center" wrapText="1" readingOrder="1"/>
    </xf>
    <xf numFmtId="166" fontId="22" fillId="0" borderId="10" xfId="0" applyNumberFormat="1" applyFont="1" applyFill="1" applyBorder="1" applyAlignment="1">
      <alignment horizontal="center" vertical="center" wrapText="1" readingOrder="1"/>
    </xf>
    <xf numFmtId="166" fontId="22" fillId="0" borderId="11" xfId="0" applyNumberFormat="1" applyFont="1" applyFill="1" applyBorder="1" applyAlignment="1">
      <alignment horizontal="center" vertical="center" wrapText="1" readingOrder="1"/>
    </xf>
    <xf numFmtId="166" fontId="22" fillId="0" borderId="12" xfId="0" applyNumberFormat="1" applyFont="1" applyFill="1" applyBorder="1" applyAlignment="1">
      <alignment horizontal="center" vertical="center" wrapText="1" readingOrder="1"/>
    </xf>
    <xf numFmtId="0" fontId="14" fillId="2" borderId="2" xfId="0" applyFont="1" applyFill="1" applyBorder="1" applyAlignment="1">
      <alignment horizontal="left" vertical="center" wrapText="1" indent="1" readingOrder="1"/>
    </xf>
    <xf numFmtId="164" fontId="14" fillId="2" borderId="2" xfId="0" applyNumberFormat="1" applyFont="1" applyFill="1" applyBorder="1" applyAlignment="1">
      <alignment horizontal="center" vertical="center" wrapText="1" readingOrder="1"/>
    </xf>
    <xf numFmtId="166" fontId="15" fillId="5" borderId="2" xfId="0" applyNumberFormat="1" applyFont="1" applyFill="1" applyBorder="1" applyAlignment="1">
      <alignment horizontal="center" vertical="center" wrapText="1" readingOrder="1"/>
    </xf>
    <xf numFmtId="164" fontId="15" fillId="5" borderId="2" xfId="0" applyNumberFormat="1" applyFont="1" applyFill="1" applyBorder="1" applyAlignment="1">
      <alignment horizontal="center" vertical="center" wrapText="1" readingOrder="1"/>
    </xf>
    <xf numFmtId="166" fontId="15" fillId="2" borderId="2" xfId="0" applyNumberFormat="1" applyFont="1" applyFill="1" applyBorder="1" applyAlignment="1">
      <alignment horizontal="center" vertical="center" wrapText="1" readingOrder="1"/>
    </xf>
    <xf numFmtId="167" fontId="8" fillId="0" borderId="0" xfId="0" applyNumberFormat="1" applyFont="1"/>
    <xf numFmtId="0" fontId="20" fillId="0" borderId="0" xfId="0" applyFont="1"/>
    <xf numFmtId="166" fontId="8" fillId="0" borderId="0" xfId="0" applyNumberFormat="1" applyFont="1"/>
    <xf numFmtId="0" fontId="44" fillId="0" borderId="0" xfId="0" applyFont="1" applyAlignment="1"/>
    <xf numFmtId="0" fontId="29" fillId="0" borderId="119" xfId="0" applyFont="1" applyBorder="1" applyAlignment="1">
      <alignment horizontal="left" vertical="center" wrapText="1" readingOrder="1"/>
    </xf>
    <xf numFmtId="0" fontId="27" fillId="8" borderId="94" xfId="0" applyFont="1" applyFill="1" applyBorder="1"/>
    <xf numFmtId="0" fontId="22" fillId="0" borderId="83" xfId="0" applyFont="1" applyBorder="1" applyAlignment="1">
      <alignment horizontal="left" vertical="center" wrapText="1" readingOrder="1"/>
    </xf>
    <xf numFmtId="166" fontId="22" fillId="0" borderId="78" xfId="0" applyNumberFormat="1" applyFont="1" applyFill="1" applyBorder="1" applyAlignment="1">
      <alignment horizontal="center" vertical="center" wrapText="1" readingOrder="1"/>
    </xf>
    <xf numFmtId="0" fontId="22" fillId="0" borderId="142" xfId="0" applyFont="1" applyBorder="1" applyAlignment="1">
      <alignment horizontal="left" vertical="center" wrapText="1" readingOrder="1"/>
    </xf>
    <xf numFmtId="166" fontId="22" fillId="0" borderId="54" xfId="0" applyNumberFormat="1" applyFont="1" applyFill="1" applyBorder="1" applyAlignment="1">
      <alignment horizontal="center" vertical="center" wrapText="1" readingOrder="1"/>
    </xf>
    <xf numFmtId="0" fontId="24" fillId="0" borderId="82" xfId="0" applyFont="1" applyBorder="1" applyAlignment="1">
      <alignment horizontal="left" vertical="center" wrapText="1" readingOrder="1"/>
    </xf>
    <xf numFmtId="0" fontId="42" fillId="0" borderId="0" xfId="0" applyFont="1" applyAlignment="1">
      <alignment vertical="center"/>
    </xf>
    <xf numFmtId="0" fontId="14" fillId="2" borderId="82" xfId="0" applyFont="1" applyFill="1" applyBorder="1" applyAlignment="1">
      <alignment horizontal="left" vertical="center" wrapText="1" readingOrder="1"/>
    </xf>
    <xf numFmtId="0" fontId="42" fillId="0" borderId="0" xfId="0" applyFont="1"/>
    <xf numFmtId="164" fontId="14" fillId="0" borderId="95" xfId="0" applyNumberFormat="1" applyFont="1" applyFill="1" applyBorder="1" applyAlignment="1">
      <alignment horizontal="center" vertical="center" wrapText="1" readingOrder="1"/>
    </xf>
    <xf numFmtId="0" fontId="27" fillId="2" borderId="81" xfId="0" applyFont="1" applyFill="1" applyBorder="1" applyAlignment="1">
      <alignment horizontal="left" vertical="center" wrapText="1" indent="1" readingOrder="1"/>
    </xf>
    <xf numFmtId="166" fontId="15" fillId="5" borderId="84" xfId="0" applyNumberFormat="1" applyFont="1" applyFill="1" applyBorder="1" applyAlignment="1">
      <alignment horizontal="center" vertical="center" wrapText="1" readingOrder="1"/>
    </xf>
    <xf numFmtId="166" fontId="15" fillId="0" borderId="143" xfId="0" applyNumberFormat="1" applyFont="1" applyFill="1" applyBorder="1" applyAlignment="1">
      <alignment horizontal="center" vertical="center" wrapText="1" readingOrder="1"/>
    </xf>
    <xf numFmtId="166" fontId="15" fillId="5" borderId="97" xfId="0" applyNumberFormat="1" applyFont="1" applyFill="1" applyBorder="1" applyAlignment="1">
      <alignment horizontal="center" vertical="center" wrapText="1" readingOrder="1"/>
    </xf>
    <xf numFmtId="166" fontId="15" fillId="5" borderId="98" xfId="0" applyNumberFormat="1" applyFont="1" applyFill="1" applyBorder="1" applyAlignment="1">
      <alignment horizontal="center" vertical="center" wrapText="1" readingOrder="1"/>
    </xf>
    <xf numFmtId="166" fontId="15" fillId="0" borderId="101" xfId="0" applyNumberFormat="1" applyFont="1" applyFill="1" applyBorder="1" applyAlignment="1">
      <alignment horizontal="center" vertical="center" wrapText="1" readingOrder="1"/>
    </xf>
    <xf numFmtId="166" fontId="15" fillId="0" borderId="97" xfId="0" applyNumberFormat="1" applyFont="1" applyFill="1" applyBorder="1" applyAlignment="1">
      <alignment horizontal="center" vertical="center" wrapText="1" readingOrder="1"/>
    </xf>
    <xf numFmtId="166" fontId="15" fillId="0" borderId="98" xfId="0" applyNumberFormat="1" applyFont="1" applyFill="1" applyBorder="1" applyAlignment="1">
      <alignment horizontal="center" vertical="center" wrapText="1" readingOrder="1"/>
    </xf>
    <xf numFmtId="164" fontId="14" fillId="5" borderId="95" xfId="0" applyNumberFormat="1" applyFont="1" applyFill="1" applyBorder="1" applyAlignment="1">
      <alignment horizontal="center" vertical="center" wrapText="1" readingOrder="1"/>
    </xf>
    <xf numFmtId="0" fontId="20" fillId="0" borderId="148" xfId="0" applyFont="1" applyBorder="1"/>
    <xf numFmtId="0" fontId="14" fillId="2" borderId="149" xfId="0" applyFont="1" applyFill="1" applyBorder="1" applyAlignment="1">
      <alignment horizontal="left" vertical="center" wrapText="1" indent="1" readingOrder="1"/>
    </xf>
    <xf numFmtId="0" fontId="15" fillId="2" borderId="150" xfId="0" applyFont="1" applyFill="1" applyBorder="1" applyAlignment="1">
      <alignment horizontal="left" vertical="center" wrapText="1" indent="1" readingOrder="1"/>
    </xf>
    <xf numFmtId="0" fontId="15" fillId="2" borderId="202" xfId="0" applyFont="1" applyFill="1" applyBorder="1" applyAlignment="1">
      <alignment horizontal="left" vertical="center" wrapText="1" indent="1" readingOrder="1"/>
    </xf>
    <xf numFmtId="0" fontId="15" fillId="2" borderId="151" xfId="0" applyFont="1" applyFill="1" applyBorder="1" applyAlignment="1">
      <alignment horizontal="left" vertical="center" wrapText="1" indent="1" readingOrder="1"/>
    </xf>
    <xf numFmtId="0" fontId="15" fillId="2" borderId="152" xfId="0" applyFont="1" applyFill="1" applyBorder="1" applyAlignment="1">
      <alignment horizontal="left" vertical="center" wrapText="1" indent="1" readingOrder="1"/>
    </xf>
    <xf numFmtId="0" fontId="14" fillId="2" borderId="153" xfId="0" applyFont="1" applyFill="1" applyBorder="1" applyAlignment="1">
      <alignment horizontal="left" vertical="center" wrapText="1" indent="1" readingOrder="1"/>
    </xf>
    <xf numFmtId="164" fontId="8" fillId="0" borderId="0" xfId="0" applyNumberFormat="1" applyFont="1"/>
    <xf numFmtId="0" fontId="29" fillId="0" borderId="157" xfId="0" applyFont="1" applyFill="1" applyBorder="1" applyAlignment="1">
      <alignment horizontal="left" vertical="center" wrapText="1" readingOrder="1"/>
    </xf>
    <xf numFmtId="0" fontId="10" fillId="0" borderId="0" xfId="0" applyFont="1" applyFill="1" applyBorder="1" applyAlignment="1">
      <alignment horizontal="center" vertical="center" wrapText="1" readingOrder="1"/>
    </xf>
    <xf numFmtId="0" fontId="22" fillId="0" borderId="156" xfId="0" applyFont="1" applyFill="1" applyBorder="1" applyAlignment="1">
      <alignment horizontal="left" vertical="center" wrapText="1" readingOrder="1"/>
    </xf>
    <xf numFmtId="166" fontId="22" fillId="0" borderId="166" xfId="0" applyNumberFormat="1" applyFont="1" applyFill="1" applyBorder="1" applyAlignment="1">
      <alignment horizontal="center" vertical="center" wrapText="1" readingOrder="1"/>
    </xf>
    <xf numFmtId="0" fontId="22" fillId="0" borderId="51" xfId="0" applyFont="1" applyFill="1" applyBorder="1" applyAlignment="1">
      <alignment horizontal="left" vertical="center" wrapText="1" readingOrder="1"/>
    </xf>
    <xf numFmtId="166" fontId="22" fillId="0" borderId="222" xfId="0" applyNumberFormat="1" applyFont="1" applyFill="1" applyBorder="1" applyAlignment="1">
      <alignment horizontal="center" vertical="center" wrapText="1" readingOrder="1"/>
    </xf>
    <xf numFmtId="166" fontId="22" fillId="0" borderId="161" xfId="0" applyNumberFormat="1" applyFont="1" applyFill="1" applyBorder="1" applyAlignment="1">
      <alignment horizontal="center" vertical="center" wrapText="1" readingOrder="1"/>
    </xf>
    <xf numFmtId="166" fontId="22" fillId="0" borderId="160" xfId="0" applyNumberFormat="1" applyFont="1" applyFill="1" applyBorder="1" applyAlignment="1">
      <alignment horizontal="center" vertical="center" wrapText="1" readingOrder="1"/>
    </xf>
    <xf numFmtId="0" fontId="22" fillId="0" borderId="79" xfId="0" applyFont="1" applyFill="1" applyBorder="1" applyAlignment="1">
      <alignment horizontal="left" vertical="center" wrapText="1" readingOrder="1"/>
    </xf>
    <xf numFmtId="166" fontId="22" fillId="0" borderId="162" xfId="0" applyNumberFormat="1" applyFont="1" applyFill="1" applyBorder="1" applyAlignment="1">
      <alignment horizontal="center" vertical="center" wrapText="1" readingOrder="1"/>
    </xf>
    <xf numFmtId="166" fontId="22" fillId="0" borderId="168" xfId="0" applyNumberFormat="1" applyFont="1" applyFill="1" applyBorder="1" applyAlignment="1">
      <alignment horizontal="center" vertical="center" wrapText="1" readingOrder="1"/>
    </xf>
    <xf numFmtId="0" fontId="24" fillId="0" borderId="50" xfId="0" applyFont="1" applyFill="1" applyBorder="1" applyAlignment="1">
      <alignment horizontal="left" vertical="center" wrapText="1" readingOrder="1"/>
    </xf>
    <xf numFmtId="0" fontId="24" fillId="0" borderId="0" xfId="0" applyFont="1" applyFill="1" applyBorder="1" applyAlignment="1">
      <alignment horizontal="left" vertical="center" wrapText="1" readingOrder="1"/>
    </xf>
    <xf numFmtId="166" fontId="24" fillId="0" borderId="0" xfId="0" applyNumberFormat="1" applyFont="1" applyFill="1" applyBorder="1" applyAlignment="1">
      <alignment horizontal="center" vertical="center" wrapText="1" readingOrder="1"/>
    </xf>
    <xf numFmtId="166" fontId="22" fillId="0" borderId="158" xfId="0" applyNumberFormat="1" applyFont="1" applyFill="1" applyBorder="1" applyAlignment="1">
      <alignment horizontal="center" vertical="center" wrapText="1" readingOrder="1"/>
    </xf>
    <xf numFmtId="166" fontId="22" fillId="0" borderId="159" xfId="0" applyNumberFormat="1" applyFont="1" applyFill="1" applyBorder="1" applyAlignment="1">
      <alignment horizontal="center" vertical="center" wrapText="1" readingOrder="1"/>
    </xf>
    <xf numFmtId="166" fontId="22" fillId="4" borderId="156" xfId="0" applyNumberFormat="1" applyFont="1" applyFill="1" applyBorder="1" applyAlignment="1">
      <alignment horizontal="center" vertical="center" wrapText="1" readingOrder="1"/>
    </xf>
    <xf numFmtId="166" fontId="24" fillId="4" borderId="156" xfId="0" applyNumberFormat="1" applyFont="1" applyFill="1" applyBorder="1" applyAlignment="1">
      <alignment horizontal="center" vertical="center" wrapText="1" readingOrder="1"/>
    </xf>
    <xf numFmtId="166" fontId="22" fillId="4" borderId="51" xfId="0" applyNumberFormat="1" applyFont="1" applyFill="1" applyBorder="1" applyAlignment="1">
      <alignment horizontal="center" vertical="center" wrapText="1" readingOrder="1"/>
    </xf>
    <xf numFmtId="166" fontId="22" fillId="0" borderId="167" xfId="0" applyNumberFormat="1" applyFont="1" applyFill="1" applyBorder="1" applyAlignment="1">
      <alignment horizontal="center" vertical="center" wrapText="1" readingOrder="1"/>
    </xf>
    <xf numFmtId="166" fontId="24" fillId="4" borderId="51" xfId="0" applyNumberFormat="1" applyFont="1" applyFill="1" applyBorder="1" applyAlignment="1">
      <alignment horizontal="center" vertical="center" wrapText="1" readingOrder="1"/>
    </xf>
    <xf numFmtId="166" fontId="22" fillId="0" borderId="163" xfId="0" applyNumberFormat="1" applyFont="1" applyFill="1" applyBorder="1" applyAlignment="1">
      <alignment horizontal="center" vertical="center" wrapText="1" readingOrder="1"/>
    </xf>
    <xf numFmtId="166" fontId="22" fillId="4" borderId="79" xfId="0" applyNumberFormat="1" applyFont="1" applyFill="1" applyBorder="1" applyAlignment="1">
      <alignment horizontal="center" vertical="center" wrapText="1" readingOrder="1"/>
    </xf>
    <xf numFmtId="166" fontId="24" fillId="4" borderId="79" xfId="0" applyNumberFormat="1" applyFont="1" applyFill="1" applyBorder="1" applyAlignment="1">
      <alignment horizontal="center" vertical="center" wrapText="1" readingOrder="1"/>
    </xf>
    <xf numFmtId="166" fontId="24" fillId="8" borderId="164" xfId="0" applyNumberFormat="1" applyFont="1" applyFill="1" applyBorder="1" applyAlignment="1">
      <alignment horizontal="center" vertical="center" wrapText="1" readingOrder="1"/>
    </xf>
    <xf numFmtId="166" fontId="24" fillId="8" borderId="165" xfId="0" applyNumberFormat="1" applyFont="1" applyFill="1" applyBorder="1" applyAlignment="1">
      <alignment horizontal="center" vertical="center" wrapText="1" readingOrder="1"/>
    </xf>
    <xf numFmtId="166" fontId="24" fillId="3" borderId="50" xfId="0" applyNumberFormat="1" applyFont="1" applyFill="1" applyBorder="1" applyAlignment="1">
      <alignment horizontal="center" vertical="center" wrapText="1" readingOrder="1"/>
    </xf>
    <xf numFmtId="166" fontId="24" fillId="8" borderId="169" xfId="0" applyNumberFormat="1" applyFont="1" applyFill="1" applyBorder="1" applyAlignment="1">
      <alignment horizontal="center" vertical="center" wrapText="1" readingOrder="1"/>
    </xf>
    <xf numFmtId="166" fontId="8" fillId="0" borderId="0" xfId="0" applyNumberFormat="1" applyFont="1" applyFill="1"/>
    <xf numFmtId="0" fontId="11" fillId="10" borderId="140" xfId="0" applyFont="1" applyFill="1" applyBorder="1" applyAlignment="1">
      <alignment horizontal="center" vertical="center" wrapText="1" readingOrder="1"/>
    </xf>
    <xf numFmtId="0" fontId="11" fillId="10" borderId="144" xfId="0" applyFont="1" applyFill="1" applyBorder="1" applyAlignment="1">
      <alignment horizontal="center" vertical="center" wrapText="1" readingOrder="1"/>
    </xf>
    <xf numFmtId="0" fontId="14" fillId="0" borderId="4" xfId="0" applyFont="1" applyBorder="1" applyAlignment="1">
      <alignment horizontal="left" vertical="center" wrapText="1" readingOrder="1"/>
    </xf>
    <xf numFmtId="0" fontId="22" fillId="0" borderId="17" xfId="0" applyFont="1" applyFill="1" applyBorder="1" applyAlignment="1">
      <alignment horizontal="left" vertical="center" wrapText="1" readingOrder="1"/>
    </xf>
    <xf numFmtId="0" fontId="22" fillId="4" borderId="17" xfId="0" applyFont="1" applyFill="1" applyBorder="1" applyAlignment="1">
      <alignment horizontal="left" vertical="center" wrapText="1" readingOrder="1"/>
    </xf>
    <xf numFmtId="165" fontId="22" fillId="4" borderId="16" xfId="0" applyNumberFormat="1" applyFont="1" applyFill="1" applyBorder="1" applyAlignment="1">
      <alignment horizontal="center" vertical="center" wrapText="1" readingOrder="1"/>
    </xf>
    <xf numFmtId="165" fontId="15" fillId="2" borderId="2" xfId="0" applyNumberFormat="1" applyFont="1" applyFill="1" applyBorder="1" applyAlignment="1">
      <alignment horizontal="center" vertical="center" wrapText="1" readingOrder="1"/>
    </xf>
    <xf numFmtId="165" fontId="15" fillId="0" borderId="2" xfId="0" applyNumberFormat="1" applyFont="1" applyFill="1" applyBorder="1" applyAlignment="1">
      <alignment horizontal="center" vertical="center" wrapText="1" readingOrder="1"/>
    </xf>
    <xf numFmtId="165" fontId="14" fillId="2" borderId="2" xfId="0" applyNumberFormat="1" applyFont="1" applyFill="1" applyBorder="1" applyAlignment="1">
      <alignment horizontal="center" vertical="center" wrapText="1" readingOrder="1"/>
    </xf>
    <xf numFmtId="165" fontId="8" fillId="0" borderId="0" xfId="0" applyNumberFormat="1" applyFont="1"/>
    <xf numFmtId="9" fontId="15" fillId="2" borderId="2" xfId="0" applyNumberFormat="1" applyFont="1" applyFill="1" applyBorder="1" applyAlignment="1">
      <alignment horizontal="center" vertical="center" wrapText="1" readingOrder="1"/>
    </xf>
    <xf numFmtId="0" fontId="14" fillId="0" borderId="171" xfId="0" applyFont="1" applyBorder="1" applyAlignment="1">
      <alignment horizontal="left" vertical="center" wrapText="1" readingOrder="1"/>
    </xf>
    <xf numFmtId="0" fontId="42" fillId="8" borderId="99" xfId="0" applyFont="1" applyFill="1" applyBorder="1" applyAlignment="1">
      <alignment horizontal="center" vertical="center"/>
    </xf>
    <xf numFmtId="0" fontId="42" fillId="8" borderId="100" xfId="0" applyFont="1" applyFill="1" applyBorder="1" applyAlignment="1">
      <alignment horizontal="center" vertical="center"/>
    </xf>
    <xf numFmtId="0" fontId="22" fillId="0" borderId="71" xfId="0" applyFont="1" applyFill="1" applyBorder="1" applyAlignment="1">
      <alignment horizontal="left" vertical="center" wrapText="1" readingOrder="1"/>
    </xf>
    <xf numFmtId="165" fontId="22" fillId="0" borderId="71" xfId="0" applyNumberFormat="1" applyFont="1" applyFill="1" applyBorder="1" applyAlignment="1">
      <alignment horizontal="center" vertical="center" wrapText="1" readingOrder="1"/>
    </xf>
    <xf numFmtId="165" fontId="22" fillId="0" borderId="179" xfId="0" applyNumberFormat="1" applyFont="1" applyFill="1" applyBorder="1" applyAlignment="1">
      <alignment horizontal="center" vertical="center" wrapText="1" readingOrder="1"/>
    </xf>
    <xf numFmtId="0" fontId="22" fillId="0" borderId="91" xfId="0" applyFont="1" applyFill="1" applyBorder="1" applyAlignment="1">
      <alignment horizontal="left" vertical="center" wrapText="1" readingOrder="1"/>
    </xf>
    <xf numFmtId="165" fontId="22" fillId="0" borderId="91" xfId="0" applyNumberFormat="1" applyFont="1" applyFill="1" applyBorder="1" applyAlignment="1">
      <alignment horizontal="center" vertical="center" wrapText="1" readingOrder="1"/>
    </xf>
    <xf numFmtId="165" fontId="22" fillId="0" borderId="92" xfId="0" applyNumberFormat="1" applyFont="1" applyFill="1" applyBorder="1" applyAlignment="1">
      <alignment horizontal="center" vertical="center" wrapText="1" readingOrder="1"/>
    </xf>
    <xf numFmtId="0" fontId="12" fillId="0" borderId="0" xfId="0" quotePrefix="1" applyFont="1" applyAlignment="1">
      <alignment vertical="center"/>
    </xf>
    <xf numFmtId="165" fontId="24" fillId="0" borderId="178" xfId="0" applyNumberFormat="1" applyFont="1" applyFill="1" applyBorder="1" applyAlignment="1">
      <alignment horizontal="center" vertical="center" wrapText="1" readingOrder="1"/>
    </xf>
    <xf numFmtId="165" fontId="24" fillId="0" borderId="105" xfId="0" applyNumberFormat="1" applyFont="1" applyFill="1" applyBorder="1" applyAlignment="1">
      <alignment horizontal="center" vertical="center" wrapText="1" readingOrder="1"/>
    </xf>
    <xf numFmtId="0" fontId="8" fillId="0" borderId="0" xfId="0" applyFont="1" applyAlignment="1">
      <alignment horizontal="left" indent="1"/>
    </xf>
    <xf numFmtId="0" fontId="8" fillId="0" borderId="0" xfId="0" applyFont="1" applyAlignment="1">
      <alignment vertical="top"/>
    </xf>
    <xf numFmtId="0" fontId="8" fillId="0" borderId="0" xfId="0" applyFont="1" applyAlignment="1">
      <alignment horizontal="left" vertical="top" wrapText="1" indent="1"/>
    </xf>
    <xf numFmtId="0" fontId="42" fillId="8" borderId="174" xfId="0" applyFont="1" applyFill="1" applyBorder="1" applyAlignment="1">
      <alignment horizontal="center" vertical="center"/>
    </xf>
    <xf numFmtId="0" fontId="42" fillId="8" borderId="175" xfId="0" applyFont="1" applyFill="1" applyBorder="1" applyAlignment="1">
      <alignment horizontal="center" vertical="center"/>
    </xf>
    <xf numFmtId="0" fontId="22" fillId="0" borderId="172" xfId="0" applyFont="1" applyFill="1" applyBorder="1" applyAlignment="1">
      <alignment horizontal="left" vertical="center" wrapText="1" readingOrder="1"/>
    </xf>
    <xf numFmtId="165" fontId="22" fillId="0" borderId="101" xfId="0" applyNumberFormat="1" applyFont="1" applyFill="1" applyBorder="1" applyAlignment="1">
      <alignment horizontal="center" vertical="center" wrapText="1" readingOrder="1"/>
    </xf>
    <xf numFmtId="165" fontId="22" fillId="0" borderId="102" xfId="0" applyNumberFormat="1" applyFont="1" applyFill="1" applyBorder="1" applyAlignment="1">
      <alignment horizontal="center" vertical="center" wrapText="1" readingOrder="1"/>
    </xf>
    <xf numFmtId="165" fontId="15" fillId="0" borderId="97" xfId="0" applyNumberFormat="1" applyFont="1" applyFill="1" applyBorder="1" applyAlignment="1">
      <alignment horizontal="center" vertical="center" wrapText="1" readingOrder="1"/>
    </xf>
    <xf numFmtId="165" fontId="15" fillId="0" borderId="176" xfId="0" applyNumberFormat="1" applyFont="1" applyFill="1" applyBorder="1" applyAlignment="1">
      <alignment horizontal="center" vertical="center" wrapText="1" readingOrder="1"/>
    </xf>
    <xf numFmtId="0" fontId="22" fillId="0" borderId="173" xfId="0" applyFont="1" applyFill="1" applyBorder="1" applyAlignment="1">
      <alignment horizontal="left" vertical="center" wrapText="1" readingOrder="1"/>
    </xf>
    <xf numFmtId="165" fontId="15" fillId="0" borderId="98" xfId="0" applyNumberFormat="1" applyFont="1" applyFill="1" applyBorder="1" applyAlignment="1">
      <alignment horizontal="center" vertical="center" wrapText="1" readingOrder="1"/>
    </xf>
    <xf numFmtId="165" fontId="15" fillId="0" borderId="177" xfId="0" applyNumberFormat="1" applyFont="1" applyFill="1" applyBorder="1" applyAlignment="1">
      <alignment horizontal="center" vertical="center" wrapText="1" readingOrder="1"/>
    </xf>
    <xf numFmtId="0" fontId="24" fillId="0" borderId="147" xfId="0" applyFont="1" applyBorder="1" applyAlignment="1">
      <alignment horizontal="left" vertical="center" wrapText="1" readingOrder="1"/>
    </xf>
    <xf numFmtId="0" fontId="21" fillId="0" borderId="171" xfId="0" applyFont="1" applyBorder="1" applyAlignment="1">
      <alignment horizontal="left" wrapText="1" readingOrder="1"/>
    </xf>
    <xf numFmtId="0" fontId="42" fillId="0" borderId="175" xfId="0" applyFont="1" applyBorder="1" applyAlignment="1">
      <alignment horizontal="center" vertical="center"/>
    </xf>
    <xf numFmtId="0" fontId="15" fillId="0" borderId="95" xfId="0" applyFont="1" applyFill="1" applyBorder="1" applyAlignment="1">
      <alignment horizontal="left" vertical="center" wrapText="1" indent="1" readingOrder="1"/>
    </xf>
    <xf numFmtId="0" fontId="8" fillId="0" borderId="0" xfId="0" applyFont="1" applyAlignment="1">
      <alignment horizontal="left" wrapText="1" indent="1"/>
    </xf>
    <xf numFmtId="165" fontId="14" fillId="0" borderId="82" xfId="0" applyNumberFormat="1" applyFont="1" applyFill="1" applyBorder="1" applyAlignment="1">
      <alignment horizontal="center" vertical="center" wrapText="1" readingOrder="1"/>
    </xf>
    <xf numFmtId="0" fontId="30" fillId="0" borderId="0" xfId="0" applyFont="1" applyFill="1"/>
    <xf numFmtId="9" fontId="14" fillId="0" borderId="82" xfId="0" applyNumberFormat="1" applyFont="1" applyFill="1" applyBorder="1" applyAlignment="1">
      <alignment horizontal="center" vertical="center" wrapText="1" readingOrder="1"/>
    </xf>
    <xf numFmtId="166" fontId="14" fillId="0" borderId="82" xfId="0" applyNumberFormat="1" applyFont="1" applyFill="1" applyBorder="1" applyAlignment="1">
      <alignment horizontal="center" vertical="center" wrapText="1" readingOrder="1"/>
    </xf>
    <xf numFmtId="0" fontId="8" fillId="0" borderId="0" xfId="0" applyFont="1" applyAlignment="1">
      <alignment horizontal="center" wrapText="1"/>
    </xf>
    <xf numFmtId="0" fontId="13" fillId="0" borderId="0" xfId="1" applyNumberFormat="1" applyFont="1" applyFill="1" applyBorder="1" applyAlignment="1">
      <alignment vertical="center"/>
    </xf>
    <xf numFmtId="168" fontId="27" fillId="0" borderId="25" xfId="1" applyNumberFormat="1" applyFont="1" applyFill="1" applyBorder="1" applyAlignment="1">
      <alignment horizontal="left" vertical="center"/>
    </xf>
    <xf numFmtId="179" fontId="15" fillId="0" borderId="2" xfId="0" applyNumberFormat="1" applyFont="1" applyFill="1" applyBorder="1" applyAlignment="1">
      <alignment horizontal="center" vertical="center" wrapText="1" readingOrder="1"/>
    </xf>
    <xf numFmtId="168" fontId="27" fillId="0" borderId="25" xfId="1" applyNumberFormat="1" applyFont="1" applyFill="1" applyBorder="1" applyAlignment="1">
      <alignment horizontal="left" vertical="center" indent="1"/>
    </xf>
    <xf numFmtId="168" fontId="42" fillId="0" borderId="25" xfId="1" applyNumberFormat="1" applyFont="1" applyFill="1" applyBorder="1" applyAlignment="1">
      <alignment horizontal="left" vertical="center"/>
    </xf>
    <xf numFmtId="179" fontId="14" fillId="0" borderId="2" xfId="0" applyNumberFormat="1" applyFont="1" applyFill="1" applyBorder="1" applyAlignment="1">
      <alignment horizontal="center" vertical="center" wrapText="1" readingOrder="1"/>
    </xf>
    <xf numFmtId="179" fontId="14" fillId="4" borderId="2" xfId="0" applyNumberFormat="1" applyFont="1" applyFill="1" applyBorder="1" applyAlignment="1">
      <alignment horizontal="center" vertical="center" wrapText="1" readingOrder="1"/>
    </xf>
    <xf numFmtId="179" fontId="24" fillId="3" borderId="13" xfId="0" applyNumberFormat="1" applyFont="1" applyFill="1" applyBorder="1" applyAlignment="1">
      <alignment horizontal="center" vertical="center" wrapText="1" readingOrder="1"/>
    </xf>
    <xf numFmtId="0" fontId="8" fillId="0" borderId="0" xfId="0" applyFont="1" applyFill="1" applyAlignment="1"/>
    <xf numFmtId="0" fontId="25" fillId="0" borderId="0" xfId="0" applyFont="1" applyFill="1" applyAlignment="1"/>
    <xf numFmtId="0" fontId="27" fillId="0" borderId="0" xfId="0" applyFont="1" applyFill="1" applyAlignment="1"/>
    <xf numFmtId="165" fontId="15" fillId="4" borderId="2" xfId="0" applyNumberFormat="1" applyFont="1" applyFill="1" applyBorder="1" applyAlignment="1">
      <alignment horizontal="center" vertical="center" wrapText="1" readingOrder="1"/>
    </xf>
    <xf numFmtId="165" fontId="14" fillId="0" borderId="2" xfId="0" applyNumberFormat="1" applyFont="1" applyFill="1" applyBorder="1" applyAlignment="1">
      <alignment horizontal="center" vertical="center" wrapText="1" readingOrder="1"/>
    </xf>
    <xf numFmtId="165" fontId="14" fillId="4" borderId="2" xfId="0" applyNumberFormat="1" applyFont="1" applyFill="1" applyBorder="1" applyAlignment="1">
      <alignment horizontal="center" vertical="center" wrapText="1" readingOrder="1"/>
    </xf>
    <xf numFmtId="0" fontId="12" fillId="0" borderId="0" xfId="0" applyFont="1" applyFill="1" applyAlignment="1">
      <alignment horizontal="center" wrapText="1"/>
    </xf>
    <xf numFmtId="0" fontId="48" fillId="0" borderId="0" xfId="0" applyFont="1" applyFill="1"/>
    <xf numFmtId="0" fontId="28" fillId="0" borderId="0" xfId="0" applyFont="1" applyFill="1" applyAlignment="1"/>
    <xf numFmtId="3" fontId="8" fillId="0" borderId="0" xfId="0" applyNumberFormat="1" applyFont="1"/>
    <xf numFmtId="165" fontId="15" fillId="5" borderId="2" xfId="0" applyNumberFormat="1" applyFont="1" applyFill="1" applyBorder="1" applyAlignment="1">
      <alignment horizontal="center" vertical="center" wrapText="1" readingOrder="1"/>
    </xf>
    <xf numFmtId="0" fontId="8" fillId="12" borderId="0" xfId="0" applyFont="1" applyFill="1" applyAlignment="1"/>
    <xf numFmtId="0" fontId="27" fillId="12" borderId="0" xfId="0" applyFont="1" applyFill="1" applyAlignment="1"/>
    <xf numFmtId="168" fontId="13" fillId="0" borderId="0" xfId="1" applyNumberFormat="1" applyFont="1" applyFill="1" applyBorder="1" applyAlignment="1">
      <alignment vertical="center"/>
    </xf>
    <xf numFmtId="168" fontId="30" fillId="0" borderId="0" xfId="1" applyNumberFormat="1" applyFont="1" applyFill="1" applyBorder="1" applyAlignment="1">
      <alignment vertical="center"/>
    </xf>
    <xf numFmtId="0" fontId="42" fillId="0" borderId="28" xfId="0" applyFont="1" applyFill="1" applyBorder="1" applyAlignment="1">
      <alignment horizontal="center" vertical="center" wrapText="1" readingOrder="1"/>
    </xf>
    <xf numFmtId="0" fontId="42" fillId="0" borderId="29" xfId="0" applyFont="1" applyFill="1" applyBorder="1" applyAlignment="1">
      <alignment horizontal="center" vertical="center" wrapText="1" readingOrder="1"/>
    </xf>
    <xf numFmtId="0" fontId="15" fillId="0" borderId="22" xfId="0" applyFont="1" applyBorder="1" applyAlignment="1">
      <alignment horizontal="left" vertical="center" wrapText="1" readingOrder="1"/>
    </xf>
    <xf numFmtId="179" fontId="15" fillId="5" borderId="2" xfId="0" applyNumberFormat="1" applyFont="1" applyFill="1" applyBorder="1" applyAlignment="1">
      <alignment horizontal="center" vertical="center" wrapText="1" readingOrder="1"/>
    </xf>
    <xf numFmtId="179" fontId="15" fillId="5" borderId="31" xfId="0" applyNumberFormat="1" applyFont="1" applyFill="1" applyBorder="1" applyAlignment="1">
      <alignment horizontal="center" vertical="center" wrapText="1" readingOrder="1"/>
    </xf>
    <xf numFmtId="179" fontId="15" fillId="3" borderId="207" xfId="0" applyNumberFormat="1" applyFont="1" applyFill="1" applyBorder="1" applyAlignment="1">
      <alignment horizontal="center" vertical="center" wrapText="1" readingOrder="1"/>
    </xf>
    <xf numFmtId="180" fontId="15" fillId="3" borderId="208" xfId="0" applyNumberFormat="1" applyFont="1" applyFill="1" applyBorder="1" applyAlignment="1">
      <alignment horizontal="center" vertical="center" wrapText="1" readingOrder="1"/>
    </xf>
    <xf numFmtId="0" fontId="15" fillId="0" borderId="24" xfId="0" applyFont="1" applyBorder="1" applyAlignment="1">
      <alignment horizontal="left" vertical="center" wrapText="1" readingOrder="1"/>
    </xf>
    <xf numFmtId="179" fontId="15" fillId="5" borderId="46" xfId="0" applyNumberFormat="1" applyFont="1" applyFill="1" applyBorder="1" applyAlignment="1">
      <alignment horizontal="center" vertical="center" wrapText="1" readingOrder="1"/>
    </xf>
    <xf numFmtId="179" fontId="15" fillId="5" borderId="33" xfId="0" applyNumberFormat="1" applyFont="1" applyFill="1" applyBorder="1" applyAlignment="1">
      <alignment horizontal="center" vertical="center" wrapText="1" readingOrder="1"/>
    </xf>
    <xf numFmtId="179" fontId="15" fillId="3" borderId="209" xfId="0" applyNumberFormat="1" applyFont="1" applyFill="1" applyBorder="1" applyAlignment="1">
      <alignment horizontal="center" vertical="center" wrapText="1" readingOrder="1"/>
    </xf>
    <xf numFmtId="179" fontId="42" fillId="0" borderId="219" xfId="0" applyNumberFormat="1" applyFont="1" applyFill="1" applyBorder="1" applyAlignment="1">
      <alignment horizontal="center" vertical="center" wrapText="1" readingOrder="1"/>
    </xf>
    <xf numFmtId="179" fontId="15" fillId="5" borderId="180" xfId="0" applyNumberFormat="1" applyFont="1" applyFill="1" applyBorder="1" applyAlignment="1">
      <alignment horizontal="center" vertical="center" wrapText="1" readingOrder="1"/>
    </xf>
    <xf numFmtId="179" fontId="42" fillId="0" borderId="213" xfId="0" applyNumberFormat="1" applyFont="1" applyFill="1" applyBorder="1" applyAlignment="1">
      <alignment horizontal="center" vertical="center" wrapText="1" readingOrder="1"/>
    </xf>
    <xf numFmtId="179" fontId="15" fillId="5" borderId="214" xfId="0" applyNumberFormat="1" applyFont="1" applyFill="1" applyBorder="1" applyAlignment="1">
      <alignment horizontal="center" vertical="center" wrapText="1" readingOrder="1"/>
    </xf>
    <xf numFmtId="179" fontId="15" fillId="5" borderId="211" xfId="0" applyNumberFormat="1" applyFont="1" applyFill="1" applyBorder="1" applyAlignment="1">
      <alignment horizontal="center" vertical="center" wrapText="1" readingOrder="1"/>
    </xf>
    <xf numFmtId="179" fontId="15" fillId="5" borderId="212" xfId="0" applyNumberFormat="1" applyFont="1" applyFill="1" applyBorder="1" applyAlignment="1">
      <alignment horizontal="center" vertical="center" wrapText="1" readingOrder="1"/>
    </xf>
    <xf numFmtId="179" fontId="15" fillId="2" borderId="210" xfId="0" applyNumberFormat="1" applyFont="1" applyFill="1" applyBorder="1" applyAlignment="1">
      <alignment horizontal="center" vertical="center" wrapText="1" readingOrder="1"/>
    </xf>
    <xf numFmtId="165" fontId="15" fillId="2" borderId="212" xfId="0" applyNumberFormat="1" applyFont="1" applyFill="1" applyBorder="1" applyAlignment="1">
      <alignment horizontal="center" vertical="center" wrapText="1" readingOrder="1"/>
    </xf>
    <xf numFmtId="0" fontId="12" fillId="0" borderId="0" xfId="0" applyFont="1" applyFill="1" applyBorder="1"/>
    <xf numFmtId="0" fontId="8" fillId="0" borderId="0" xfId="0" applyFont="1" applyFill="1" applyBorder="1"/>
    <xf numFmtId="179" fontId="12" fillId="0" borderId="0" xfId="0" applyNumberFormat="1" applyFont="1" applyAlignment="1">
      <alignment horizontal="left"/>
    </xf>
    <xf numFmtId="179" fontId="12" fillId="0" borderId="0" xfId="0" applyNumberFormat="1" applyFont="1"/>
    <xf numFmtId="0" fontId="52" fillId="11" borderId="223" xfId="0" applyFont="1" applyFill="1" applyBorder="1" applyAlignment="1">
      <alignment horizontal="center" vertical="center" wrapText="1" readingOrder="1"/>
    </xf>
    <xf numFmtId="0" fontId="11" fillId="11" borderId="224" xfId="0" applyFont="1" applyFill="1" applyBorder="1" applyAlignment="1">
      <alignment horizontal="center" vertical="center" wrapText="1" readingOrder="1"/>
    </xf>
    <xf numFmtId="9" fontId="11" fillId="11" borderId="215" xfId="0" applyNumberFormat="1" applyFont="1" applyFill="1" applyBorder="1" applyAlignment="1">
      <alignment horizontal="center" vertical="center" wrapText="1" readingOrder="1"/>
    </xf>
    <xf numFmtId="168" fontId="13" fillId="0" borderId="0" xfId="1" applyNumberFormat="1" applyFont="1" applyFill="1" applyBorder="1" applyAlignment="1">
      <alignment horizontal="center" vertical="center"/>
    </xf>
    <xf numFmtId="0" fontId="30" fillId="0" borderId="0" xfId="0" applyFont="1" applyAlignment="1">
      <alignment horizontal="left"/>
    </xf>
    <xf numFmtId="9" fontId="15" fillId="8" borderId="74" xfId="0" applyNumberFormat="1" applyFont="1" applyFill="1" applyBorder="1" applyAlignment="1">
      <alignment horizontal="center" vertical="center" wrapText="1" readingOrder="1"/>
    </xf>
    <xf numFmtId="9" fontId="15" fillId="8" borderId="181" xfId="0" applyNumberFormat="1" applyFont="1" applyFill="1" applyBorder="1" applyAlignment="1">
      <alignment horizontal="center" vertical="center" wrapText="1" readingOrder="1"/>
    </xf>
    <xf numFmtId="0" fontId="24" fillId="0" borderId="180" xfId="0" applyFont="1" applyBorder="1" applyAlignment="1">
      <alignment horizontal="left" vertical="center" wrapText="1" readingOrder="1"/>
    </xf>
    <xf numFmtId="165" fontId="24" fillId="0" borderId="56" xfId="0" applyNumberFormat="1" applyFont="1" applyFill="1" applyBorder="1" applyAlignment="1">
      <alignment horizontal="center" vertical="center" wrapText="1" readingOrder="1"/>
    </xf>
    <xf numFmtId="9" fontId="24" fillId="0" borderId="56" xfId="0" applyNumberFormat="1" applyFont="1" applyFill="1" applyBorder="1" applyAlignment="1">
      <alignment horizontal="center" vertical="center" wrapText="1" readingOrder="1"/>
    </xf>
    <xf numFmtId="0" fontId="8" fillId="0" borderId="0" xfId="0" applyFont="1" applyFill="1" applyAlignment="1">
      <alignment horizontal="center" wrapText="1"/>
    </xf>
    <xf numFmtId="9" fontId="8" fillId="0" borderId="0" xfId="3" applyFont="1"/>
    <xf numFmtId="165" fontId="15" fillId="0" borderId="74" xfId="0" applyNumberFormat="1" applyFont="1" applyFill="1" applyBorder="1" applyAlignment="1">
      <alignment horizontal="center" vertical="center" wrapText="1" readingOrder="1"/>
    </xf>
    <xf numFmtId="165" fontId="15" fillId="0" borderId="181" xfId="0" applyNumberFormat="1" applyFont="1" applyFill="1" applyBorder="1" applyAlignment="1">
      <alignment horizontal="center" vertical="center" wrapText="1" readingOrder="1"/>
    </xf>
    <xf numFmtId="9" fontId="15" fillId="0" borderId="170" xfId="0" applyNumberFormat="1" applyFont="1" applyFill="1" applyBorder="1" applyAlignment="1">
      <alignment horizontal="center" vertical="center" wrapText="1" readingOrder="1"/>
    </xf>
    <xf numFmtId="168" fontId="42" fillId="0" borderId="184" xfId="1" applyNumberFormat="1" applyFont="1" applyFill="1" applyBorder="1" applyAlignment="1">
      <alignment horizontal="center" vertical="center" wrapText="1"/>
    </xf>
    <xf numFmtId="165" fontId="15" fillId="0" borderId="170" xfId="0" applyNumberFormat="1" applyFont="1" applyFill="1" applyBorder="1" applyAlignment="1">
      <alignment horizontal="center" vertical="center" wrapText="1" readingOrder="1"/>
    </xf>
    <xf numFmtId="168" fontId="42" fillId="0" borderId="52" xfId="1" applyNumberFormat="1" applyFont="1" applyFill="1" applyBorder="1" applyAlignment="1">
      <alignment horizontal="center" vertical="center" wrapText="1"/>
    </xf>
    <xf numFmtId="0" fontId="27" fillId="0" borderId="94" xfId="0" applyFont="1" applyBorder="1" applyAlignment="1">
      <alignment vertical="center"/>
    </xf>
    <xf numFmtId="3" fontId="27" fillId="0" borderId="94" xfId="0" applyNumberFormat="1" applyFont="1" applyFill="1" applyBorder="1" applyAlignment="1">
      <alignment horizontal="center" vertical="center" wrapText="1"/>
    </xf>
    <xf numFmtId="9" fontId="42" fillId="0" borderId="94" xfId="0" applyNumberFormat="1" applyFont="1" applyFill="1" applyBorder="1" applyAlignment="1">
      <alignment horizontal="center" vertical="center" wrapText="1"/>
    </xf>
    <xf numFmtId="0" fontId="27" fillId="0" borderId="107" xfId="0" applyFont="1" applyBorder="1" applyAlignment="1">
      <alignment vertical="center"/>
    </xf>
    <xf numFmtId="3" fontId="27" fillId="0" borderId="107" xfId="0" applyNumberFormat="1" applyFont="1" applyFill="1" applyBorder="1" applyAlignment="1">
      <alignment horizontal="center" vertical="center" wrapText="1"/>
    </xf>
    <xf numFmtId="9" fontId="42" fillId="0" borderId="107" xfId="0" applyNumberFormat="1" applyFont="1" applyFill="1" applyBorder="1" applyAlignment="1">
      <alignment horizontal="center" vertical="center" wrapText="1"/>
    </xf>
    <xf numFmtId="0" fontId="27" fillId="0" borderId="192" xfId="0" applyFont="1" applyBorder="1" applyAlignment="1">
      <alignment vertical="center"/>
    </xf>
    <xf numFmtId="0" fontId="27" fillId="0" borderId="182" xfId="0" applyFont="1" applyBorder="1" applyAlignment="1">
      <alignment vertical="center"/>
    </xf>
    <xf numFmtId="3" fontId="27" fillId="0" borderId="182" xfId="0" applyNumberFormat="1" applyFont="1" applyFill="1" applyBorder="1" applyAlignment="1">
      <alignment horizontal="center" vertical="center" wrapText="1"/>
    </xf>
    <xf numFmtId="9" fontId="42" fillId="0" borderId="182" xfId="0" applyNumberFormat="1" applyFont="1" applyFill="1" applyBorder="1" applyAlignment="1">
      <alignment horizontal="center" vertical="center" wrapText="1"/>
    </xf>
    <xf numFmtId="0" fontId="42" fillId="0" borderId="53" xfId="0" applyFont="1" applyBorder="1" applyAlignment="1">
      <alignment vertical="center"/>
    </xf>
    <xf numFmtId="3" fontId="42" fillId="0" borderId="53" xfId="0" applyNumberFormat="1" applyFont="1" applyFill="1" applyBorder="1" applyAlignment="1">
      <alignment horizontal="center" vertical="center"/>
    </xf>
    <xf numFmtId="9" fontId="42" fillId="0" borderId="53" xfId="0" applyNumberFormat="1" applyFont="1" applyFill="1" applyBorder="1" applyAlignment="1">
      <alignment horizontal="center" vertical="center" wrapText="1"/>
    </xf>
    <xf numFmtId="0" fontId="42" fillId="0" borderId="52" xfId="0" applyFont="1" applyBorder="1" applyAlignment="1">
      <alignment vertical="center"/>
    </xf>
    <xf numFmtId="9" fontId="42" fillId="0" borderId="52" xfId="0" applyNumberFormat="1" applyFont="1" applyFill="1" applyBorder="1" applyAlignment="1">
      <alignment horizontal="center" vertical="center"/>
    </xf>
    <xf numFmtId="9" fontId="42" fillId="0" borderId="52" xfId="0" applyNumberFormat="1" applyFont="1" applyFill="1" applyBorder="1" applyAlignment="1">
      <alignment horizontal="center" vertical="center" wrapText="1"/>
    </xf>
    <xf numFmtId="0" fontId="10" fillId="0" borderId="0" xfId="0" applyFont="1" applyBorder="1" applyAlignment="1">
      <alignment vertical="center"/>
    </xf>
    <xf numFmtId="0" fontId="25" fillId="0" borderId="0" xfId="0" applyFont="1" applyBorder="1" applyAlignment="1">
      <alignment vertical="center"/>
    </xf>
    <xf numFmtId="0" fontId="27" fillId="0" borderId="94" xfId="0" applyFont="1" applyFill="1" applyBorder="1" applyAlignment="1">
      <alignment horizontal="center" vertical="center"/>
    </xf>
    <xf numFmtId="0" fontId="27" fillId="0" borderId="94" xfId="0" applyFont="1" applyFill="1" applyBorder="1" applyAlignment="1">
      <alignment horizontal="center" vertical="center" wrapText="1"/>
    </xf>
    <xf numFmtId="3" fontId="27" fillId="0" borderId="192" xfId="0" applyNumberFormat="1" applyFont="1" applyFill="1" applyBorder="1" applyAlignment="1">
      <alignment horizontal="center" vertical="center" wrapText="1"/>
    </xf>
    <xf numFmtId="9" fontId="10" fillId="0" borderId="0" xfId="0" applyNumberFormat="1" applyFont="1" applyFill="1" applyBorder="1" applyAlignment="1">
      <alignment horizontal="center" vertical="center"/>
    </xf>
    <xf numFmtId="9" fontId="10" fillId="0" borderId="0" xfId="0" applyNumberFormat="1" applyFont="1" applyFill="1" applyBorder="1" applyAlignment="1">
      <alignment horizontal="center" vertical="center" wrapText="1"/>
    </xf>
    <xf numFmtId="0" fontId="27" fillId="0" borderId="94" xfId="0" applyFont="1" applyBorder="1" applyAlignment="1">
      <alignment horizontal="center" vertical="center"/>
    </xf>
    <xf numFmtId="0" fontId="27" fillId="0" borderId="94" xfId="0" applyFont="1" applyBorder="1" applyAlignment="1">
      <alignment horizontal="center" vertical="center" wrapText="1"/>
    </xf>
    <xf numFmtId="0" fontId="42" fillId="0" borderId="94" xfId="0" applyFont="1" applyBorder="1" applyAlignment="1">
      <alignment horizontal="center" vertical="center" wrapText="1"/>
    </xf>
    <xf numFmtId="9" fontId="42" fillId="0" borderId="94" xfId="0" applyNumberFormat="1" applyFont="1" applyBorder="1" applyAlignment="1">
      <alignment horizontal="center" vertical="center" wrapText="1"/>
    </xf>
    <xf numFmtId="0" fontId="27" fillId="0" borderId="107" xfId="0" applyFont="1" applyBorder="1" applyAlignment="1">
      <alignment horizontal="center" vertical="center"/>
    </xf>
    <xf numFmtId="0" fontId="27" fillId="0" borderId="107" xfId="0" applyFont="1" applyBorder="1" applyAlignment="1">
      <alignment horizontal="center" vertical="center" wrapText="1"/>
    </xf>
    <xf numFmtId="0" fontId="42" fillId="0" borderId="107" xfId="0" applyFont="1" applyBorder="1" applyAlignment="1">
      <alignment horizontal="center" vertical="center" wrapText="1"/>
    </xf>
    <xf numFmtId="9" fontId="42" fillId="0" borderId="107" xfId="0" applyNumberFormat="1" applyFont="1" applyBorder="1" applyAlignment="1">
      <alignment horizontal="center" vertical="center" wrapText="1"/>
    </xf>
    <xf numFmtId="3" fontId="27" fillId="0" borderId="107" xfId="0" applyNumberFormat="1" applyFont="1" applyBorder="1" applyAlignment="1">
      <alignment horizontal="center" vertical="center" wrapText="1"/>
    </xf>
    <xf numFmtId="3" fontId="42" fillId="0" borderId="107" xfId="0" applyNumberFormat="1" applyFont="1" applyBorder="1" applyAlignment="1">
      <alignment horizontal="center" vertical="center" wrapText="1"/>
    </xf>
    <xf numFmtId="0" fontId="27" fillId="0" borderId="182" xfId="0" applyFont="1" applyBorder="1" applyAlignment="1">
      <alignment horizontal="center" vertical="center"/>
    </xf>
    <xf numFmtId="0" fontId="27" fillId="0" borderId="182" xfId="0" applyFont="1" applyBorder="1" applyAlignment="1">
      <alignment horizontal="center" vertical="center" wrapText="1"/>
    </xf>
    <xf numFmtId="0" fontId="42" fillId="0" borderId="182" xfId="0" applyFont="1" applyBorder="1" applyAlignment="1">
      <alignment horizontal="center" vertical="center" wrapText="1"/>
    </xf>
    <xf numFmtId="9" fontId="42" fillId="0" borderId="183" xfId="0" applyNumberFormat="1" applyFont="1" applyBorder="1" applyAlignment="1">
      <alignment horizontal="center" vertical="center" wrapText="1"/>
    </xf>
    <xf numFmtId="3" fontId="42" fillId="0" borderId="53" xfId="0" applyNumberFormat="1" applyFont="1" applyBorder="1" applyAlignment="1">
      <alignment horizontal="center" vertical="center"/>
    </xf>
    <xf numFmtId="3" fontId="42" fillId="0" borderId="53" xfId="0" applyNumberFormat="1" applyFont="1" applyBorder="1" applyAlignment="1">
      <alignment horizontal="center" vertical="center" wrapText="1"/>
    </xf>
    <xf numFmtId="0" fontId="42" fillId="0" borderId="53" xfId="0" applyFont="1" applyBorder="1" applyAlignment="1">
      <alignment horizontal="center" vertical="center" wrapText="1"/>
    </xf>
    <xf numFmtId="9" fontId="42" fillId="0" borderId="52" xfId="0" applyNumberFormat="1" applyFont="1" applyBorder="1" applyAlignment="1">
      <alignment horizontal="center" vertical="center" wrapText="1"/>
    </xf>
    <xf numFmtId="9" fontId="42" fillId="0" borderId="52" xfId="0" applyNumberFormat="1" applyFont="1" applyBorder="1" applyAlignment="1">
      <alignment horizontal="center" vertical="center"/>
    </xf>
    <xf numFmtId="0" fontId="11" fillId="10" borderId="45" xfId="0" applyFont="1" applyFill="1" applyBorder="1" applyAlignment="1">
      <alignment horizontal="left" vertical="center" wrapText="1" readingOrder="1"/>
    </xf>
    <xf numFmtId="0" fontId="11" fillId="10" borderId="45" xfId="0" applyFont="1" applyFill="1" applyBorder="1" applyAlignment="1">
      <alignment horizontal="center" vertical="center" wrapText="1" readingOrder="1"/>
    </xf>
    <xf numFmtId="0" fontId="12" fillId="0" borderId="0" xfId="0" applyFont="1" applyAlignment="1">
      <alignment horizontal="left"/>
    </xf>
    <xf numFmtId="0" fontId="14" fillId="0" borderId="119" xfId="0" applyFont="1" applyBorder="1" applyAlignment="1">
      <alignment horizontal="left" vertical="center" wrapText="1" readingOrder="1"/>
    </xf>
    <xf numFmtId="0" fontId="8" fillId="0" borderId="80" xfId="0" applyFont="1" applyBorder="1"/>
    <xf numFmtId="0" fontId="22" fillId="0" borderId="170" xfId="0" applyFont="1" applyBorder="1" applyAlignment="1">
      <alignment horizontal="left" vertical="center" wrapText="1" readingOrder="1"/>
    </xf>
    <xf numFmtId="166" fontId="22" fillId="0" borderId="80" xfId="0" applyNumberFormat="1" applyFont="1" applyFill="1" applyBorder="1" applyAlignment="1">
      <alignment horizontal="center" vertical="center" wrapText="1" readingOrder="1"/>
    </xf>
    <xf numFmtId="0" fontId="24" fillId="0" borderId="34" xfId="0" applyFont="1" applyBorder="1" applyAlignment="1">
      <alignment horizontal="left" vertical="center" wrapText="1" readingOrder="1"/>
    </xf>
    <xf numFmtId="165" fontId="24" fillId="0" borderId="81" xfId="0" applyNumberFormat="1" applyFont="1" applyFill="1" applyBorder="1" applyAlignment="1">
      <alignment horizontal="center" vertical="center" wrapText="1" readingOrder="1"/>
    </xf>
    <xf numFmtId="0" fontId="22" fillId="0" borderId="185" xfId="0" applyFont="1" applyBorder="1" applyAlignment="1">
      <alignment horizontal="left" vertical="center" wrapText="1" readingOrder="1"/>
    </xf>
    <xf numFmtId="9" fontId="22" fillId="0" borderId="186" xfId="0" applyNumberFormat="1" applyFont="1" applyFill="1" applyBorder="1" applyAlignment="1">
      <alignment horizontal="center" vertical="center" wrapText="1" readingOrder="1"/>
    </xf>
    <xf numFmtId="0" fontId="22" fillId="0" borderId="76" xfId="0" applyFont="1" applyBorder="1" applyAlignment="1">
      <alignment horizontal="left" vertical="center" wrapText="1" readingOrder="1"/>
    </xf>
    <xf numFmtId="9" fontId="22" fillId="0" borderId="84" xfId="0" applyNumberFormat="1" applyFont="1" applyFill="1" applyBorder="1" applyAlignment="1">
      <alignment horizontal="center" vertical="center" wrapText="1" readingOrder="1"/>
    </xf>
    <xf numFmtId="0" fontId="22" fillId="0" borderId="34" xfId="0" applyFont="1" applyBorder="1" applyAlignment="1">
      <alignment horizontal="left" vertical="center" wrapText="1" readingOrder="1"/>
    </xf>
    <xf numFmtId="9" fontId="22" fillId="5" borderId="81" xfId="0" applyNumberFormat="1" applyFont="1" applyFill="1" applyBorder="1" applyAlignment="1">
      <alignment horizontal="center" vertical="center" wrapText="1" readingOrder="1"/>
    </xf>
    <xf numFmtId="0" fontId="24" fillId="0" borderId="74" xfId="0" applyFont="1" applyBorder="1" applyAlignment="1">
      <alignment horizontal="left" vertical="center" wrapText="1" readingOrder="1"/>
    </xf>
    <xf numFmtId="9" fontId="24" fillId="3" borderId="82" xfId="0" applyNumberFormat="1" applyFont="1" applyFill="1" applyBorder="1" applyAlignment="1">
      <alignment horizontal="center" vertical="center" wrapText="1" readingOrder="1"/>
    </xf>
    <xf numFmtId="0" fontId="24" fillId="0" borderId="14" xfId="0" applyFont="1" applyBorder="1" applyAlignment="1">
      <alignment horizontal="left" vertical="center" wrapText="1" readingOrder="1"/>
    </xf>
    <xf numFmtId="165" fontId="24" fillId="0" borderId="15" xfId="0" applyNumberFormat="1" applyFont="1" applyFill="1" applyBorder="1" applyAlignment="1">
      <alignment horizontal="center" vertical="center" wrapText="1" readingOrder="1"/>
    </xf>
    <xf numFmtId="0" fontId="22" fillId="0" borderId="7" xfId="0" applyFont="1" applyBorder="1" applyAlignment="1">
      <alignment horizontal="left" vertical="center" wrapText="1" indent="1" readingOrder="1"/>
    </xf>
    <xf numFmtId="9" fontId="22" fillId="5" borderId="11" xfId="0" applyNumberFormat="1" applyFont="1" applyFill="1" applyBorder="1" applyAlignment="1">
      <alignment horizontal="center" vertical="center" wrapText="1" readingOrder="1"/>
    </xf>
    <xf numFmtId="9" fontId="22" fillId="0" borderId="11" xfId="0" applyNumberFormat="1" applyFont="1" applyFill="1" applyBorder="1" applyAlignment="1">
      <alignment horizontal="center" vertical="center" wrapText="1" readingOrder="1"/>
    </xf>
    <xf numFmtId="9" fontId="12" fillId="0" borderId="0" xfId="0" applyNumberFormat="1" applyFont="1" applyAlignment="1">
      <alignment horizontal="left"/>
    </xf>
    <xf numFmtId="0" fontId="22" fillId="0" borderId="14" xfId="0" applyFont="1" applyBorder="1" applyAlignment="1">
      <alignment horizontal="left" vertical="center" wrapText="1" indent="1" readingOrder="1"/>
    </xf>
    <xf numFmtId="0" fontId="22" fillId="0" borderId="14" xfId="0" applyFont="1" applyFill="1" applyBorder="1" applyAlignment="1">
      <alignment horizontal="left" vertical="center" wrapText="1" indent="1" readingOrder="1"/>
    </xf>
    <xf numFmtId="0" fontId="22" fillId="0" borderId="14" xfId="0" applyFont="1" applyBorder="1" applyAlignment="1">
      <alignment horizontal="left" vertical="center" wrapText="1" readingOrder="1"/>
    </xf>
    <xf numFmtId="1" fontId="22" fillId="5" borderId="11" xfId="0" applyNumberFormat="1" applyFont="1" applyFill="1" applyBorder="1" applyAlignment="1">
      <alignment horizontal="center" vertical="center" wrapText="1" readingOrder="1"/>
    </xf>
    <xf numFmtId="1" fontId="22" fillId="0" borderId="11" xfId="0" applyNumberFormat="1" applyFont="1" applyFill="1" applyBorder="1" applyAlignment="1">
      <alignment horizontal="center" vertical="center" wrapText="1" readingOrder="1"/>
    </xf>
    <xf numFmtId="0" fontId="8" fillId="0" borderId="0" xfId="0" applyFont="1" applyBorder="1" applyAlignment="1">
      <alignment horizontal="center" vertical="center"/>
    </xf>
    <xf numFmtId="1" fontId="22" fillId="0" borderId="15" xfId="0" applyNumberFormat="1" applyFont="1" applyFill="1" applyBorder="1" applyAlignment="1">
      <alignment horizontal="center" vertical="center" wrapText="1" readingOrder="1"/>
    </xf>
    <xf numFmtId="1" fontId="22" fillId="0" borderId="44" xfId="0" applyNumberFormat="1" applyFont="1" applyFill="1" applyBorder="1" applyAlignment="1">
      <alignment horizontal="center" vertical="center" wrapText="1" readingOrder="1"/>
    </xf>
    <xf numFmtId="9" fontId="22" fillId="0" borderId="44" xfId="0" applyNumberFormat="1" applyFont="1" applyFill="1" applyBorder="1" applyAlignment="1">
      <alignment horizontal="center" vertical="center" wrapText="1" readingOrder="1"/>
    </xf>
    <xf numFmtId="1" fontId="22" fillId="0" borderId="110" xfId="0" applyNumberFormat="1" applyFont="1" applyFill="1" applyBorder="1" applyAlignment="1">
      <alignment horizontal="left" vertical="center" wrapText="1" readingOrder="1"/>
    </xf>
    <xf numFmtId="0" fontId="27" fillId="0" borderId="17" xfId="0" applyFont="1" applyBorder="1" applyAlignment="1">
      <alignment horizontal="left" vertical="center" wrapText="1" readingOrder="1"/>
    </xf>
    <xf numFmtId="0" fontId="27" fillId="0" borderId="7" xfId="0" applyFont="1" applyBorder="1" applyAlignment="1">
      <alignment horizontal="left" vertical="center" wrapText="1" readingOrder="1"/>
    </xf>
    <xf numFmtId="9" fontId="24" fillId="5" borderId="15" xfId="0" applyNumberFormat="1" applyFont="1" applyFill="1" applyBorder="1" applyAlignment="1">
      <alignment horizontal="center" vertical="center" wrapText="1" readingOrder="1"/>
    </xf>
    <xf numFmtId="9" fontId="24" fillId="0" borderId="15" xfId="0" applyNumberFormat="1" applyFont="1" applyFill="1" applyBorder="1" applyAlignment="1">
      <alignment horizontal="center" vertical="center" wrapText="1" readingOrder="1"/>
    </xf>
    <xf numFmtId="1" fontId="22" fillId="0" borderId="0" xfId="0" applyNumberFormat="1" applyFont="1" applyFill="1" applyBorder="1" applyAlignment="1">
      <alignment horizontal="center" vertical="center" wrapText="1" readingOrder="1"/>
    </xf>
    <xf numFmtId="9" fontId="22" fillId="0" borderId="0" xfId="0" applyNumberFormat="1" applyFont="1" applyFill="1" applyBorder="1" applyAlignment="1">
      <alignment horizontal="center" vertical="center" wrapText="1" readingOrder="1"/>
    </xf>
    <xf numFmtId="170" fontId="12" fillId="0" borderId="0" xfId="0" applyNumberFormat="1" applyFont="1" applyAlignment="1">
      <alignment horizontal="left"/>
    </xf>
    <xf numFmtId="171" fontId="12" fillId="0" borderId="0" xfId="0" applyNumberFormat="1" applyFont="1" applyAlignment="1">
      <alignment horizontal="left"/>
    </xf>
    <xf numFmtId="0" fontId="54" fillId="0" borderId="14" xfId="0" applyFont="1" applyBorder="1" applyAlignment="1">
      <alignment horizontal="left" vertical="center" wrapText="1" readingOrder="1"/>
    </xf>
    <xf numFmtId="165" fontId="24" fillId="0" borderId="44" xfId="0" applyNumberFormat="1" applyFont="1" applyFill="1" applyBorder="1" applyAlignment="1">
      <alignment horizontal="center" vertical="center" wrapText="1" readingOrder="1"/>
    </xf>
    <xf numFmtId="166" fontId="22" fillId="5" borderId="80" xfId="0" applyNumberFormat="1" applyFont="1" applyFill="1" applyBorder="1" applyAlignment="1">
      <alignment horizontal="center" vertical="center" wrapText="1" readingOrder="1"/>
    </xf>
    <xf numFmtId="0" fontId="48" fillId="0" borderId="0" xfId="0" applyFont="1" applyAlignment="1">
      <alignment vertical="center"/>
    </xf>
    <xf numFmtId="0" fontId="22" fillId="4" borderId="75" xfId="0" applyFont="1" applyFill="1" applyBorder="1" applyAlignment="1">
      <alignment horizontal="left" vertical="center" wrapText="1" readingOrder="1"/>
    </xf>
    <xf numFmtId="165" fontId="22" fillId="4" borderId="72" xfId="0" applyNumberFormat="1" applyFont="1" applyFill="1" applyBorder="1" applyAlignment="1">
      <alignment horizontal="center" vertical="center" wrapText="1" readingOrder="1"/>
    </xf>
    <xf numFmtId="0" fontId="22" fillId="4" borderId="76" xfId="0" applyFont="1" applyFill="1" applyBorder="1" applyAlignment="1">
      <alignment horizontal="left" vertical="center" wrapText="1" readingOrder="1"/>
    </xf>
    <xf numFmtId="165" fontId="22" fillId="4" borderId="51" xfId="0" applyNumberFormat="1" applyFont="1" applyFill="1" applyBorder="1" applyAlignment="1">
      <alignment horizontal="center" vertical="center" wrapText="1" readingOrder="1"/>
    </xf>
    <xf numFmtId="165" fontId="22" fillId="0" borderId="51" xfId="0" applyNumberFormat="1" applyFont="1" applyFill="1" applyBorder="1" applyAlignment="1">
      <alignment horizontal="center" vertical="center" wrapText="1" readingOrder="1"/>
    </xf>
    <xf numFmtId="0" fontId="24" fillId="0" borderId="76" xfId="0" applyFont="1" applyBorder="1" applyAlignment="1">
      <alignment horizontal="left" vertical="center" wrapText="1" readingOrder="1"/>
    </xf>
    <xf numFmtId="165" fontId="24" fillId="0" borderId="51" xfId="0" applyNumberFormat="1" applyFont="1" applyFill="1" applyBorder="1" applyAlignment="1">
      <alignment horizontal="center" vertical="center" wrapText="1" readingOrder="1"/>
    </xf>
    <xf numFmtId="0" fontId="22" fillId="0" borderId="141" xfId="0" applyFont="1" applyBorder="1" applyAlignment="1">
      <alignment horizontal="left" vertical="center" wrapText="1" readingOrder="1"/>
    </xf>
    <xf numFmtId="165" fontId="22" fillId="0" borderId="54" xfId="0" applyNumberFormat="1" applyFont="1" applyFill="1" applyBorder="1" applyAlignment="1">
      <alignment horizontal="center" vertical="center" wrapText="1" readingOrder="1"/>
    </xf>
    <xf numFmtId="165" fontId="22" fillId="0" borderId="35" xfId="0" applyNumberFormat="1" applyFont="1" applyFill="1" applyBorder="1" applyAlignment="1">
      <alignment horizontal="center" vertical="center" wrapText="1" readingOrder="1"/>
    </xf>
    <xf numFmtId="9" fontId="24" fillId="3" borderId="96" xfId="0" applyNumberFormat="1" applyFont="1" applyFill="1" applyBorder="1" applyAlignment="1">
      <alignment horizontal="center" vertical="center" wrapText="1" readingOrder="1"/>
    </xf>
    <xf numFmtId="0" fontId="15" fillId="0" borderId="187" xfId="0" applyFont="1" applyBorder="1" applyAlignment="1">
      <alignment horizontal="left" vertical="center" wrapText="1" readingOrder="1"/>
    </xf>
    <xf numFmtId="165" fontId="22" fillId="0" borderId="188" xfId="0" applyNumberFormat="1" applyFont="1" applyFill="1" applyBorder="1" applyAlignment="1">
      <alignment horizontal="center" vertical="center" wrapText="1" readingOrder="1"/>
    </xf>
    <xf numFmtId="0" fontId="24" fillId="0" borderId="77" xfId="0" applyFont="1" applyBorder="1" applyAlignment="1">
      <alignment horizontal="left" vertical="center" wrapText="1" readingOrder="1"/>
    </xf>
    <xf numFmtId="165" fontId="24" fillId="0" borderId="79" xfId="0" applyNumberFormat="1" applyFont="1" applyFill="1" applyBorder="1" applyAlignment="1">
      <alignment horizontal="center" vertical="center" wrapText="1" readingOrder="1"/>
    </xf>
    <xf numFmtId="0" fontId="22" fillId="0" borderId="75" xfId="0" applyFont="1" applyBorder="1" applyAlignment="1">
      <alignment horizontal="left" vertical="center" wrapText="1" readingOrder="1"/>
    </xf>
    <xf numFmtId="0" fontId="10" fillId="0" borderId="0" xfId="0" applyFont="1" applyFill="1" applyAlignment="1">
      <alignment horizontal="center" vertical="center"/>
    </xf>
    <xf numFmtId="165" fontId="24" fillId="5" borderId="188" xfId="0" applyNumberFormat="1" applyFont="1" applyFill="1" applyBorder="1" applyAlignment="1">
      <alignment horizontal="center" vertical="center" wrapText="1" readingOrder="1"/>
    </xf>
    <xf numFmtId="166" fontId="22" fillId="0" borderId="188" xfId="0" applyNumberFormat="1" applyFont="1" applyFill="1" applyBorder="1" applyAlignment="1">
      <alignment horizontal="center" vertical="center" wrapText="1" readingOrder="1"/>
    </xf>
    <xf numFmtId="0" fontId="22" fillId="0" borderId="76" xfId="0" applyFont="1" applyFill="1" applyBorder="1" applyAlignment="1">
      <alignment horizontal="left" vertical="center" wrapText="1" readingOrder="1"/>
    </xf>
    <xf numFmtId="0" fontId="15" fillId="0" borderId="76" xfId="0" applyFont="1" applyBorder="1" applyAlignment="1">
      <alignment horizontal="left" vertical="center" wrapText="1" readingOrder="1"/>
    </xf>
    <xf numFmtId="165" fontId="22" fillId="5" borderId="51" xfId="0" applyNumberFormat="1" applyFont="1" applyFill="1" applyBorder="1" applyAlignment="1">
      <alignment horizontal="center" vertical="center" wrapText="1" readingOrder="1"/>
    </xf>
    <xf numFmtId="166" fontId="22" fillId="0" borderId="51" xfId="0" applyNumberFormat="1" applyFont="1" applyFill="1" applyBorder="1" applyAlignment="1">
      <alignment horizontal="center" vertical="center" wrapText="1" readingOrder="1"/>
    </xf>
    <xf numFmtId="9" fontId="24" fillId="5" borderId="96" xfId="0" applyNumberFormat="1" applyFont="1" applyFill="1" applyBorder="1" applyAlignment="1">
      <alignment horizontal="center" vertical="center" wrapText="1" readingOrder="1"/>
    </xf>
    <xf numFmtId="0" fontId="55" fillId="0" borderId="0" xfId="0" applyFont="1"/>
    <xf numFmtId="0" fontId="53" fillId="0" borderId="0" xfId="4" applyFont="1"/>
    <xf numFmtId="0" fontId="8" fillId="4" borderId="0" xfId="0" applyFont="1" applyFill="1"/>
    <xf numFmtId="164" fontId="24" fillId="3" borderId="56" xfId="0" applyNumberFormat="1" applyFont="1" applyFill="1" applyBorder="1" applyAlignment="1">
      <alignment horizontal="center" vertical="center" wrapText="1" readingOrder="1"/>
    </xf>
    <xf numFmtId="15" fontId="22" fillId="0" borderId="71" xfId="0" applyNumberFormat="1" applyFont="1" applyBorder="1" applyAlignment="1">
      <alignment horizontal="center" vertical="center" wrapText="1"/>
    </xf>
    <xf numFmtId="15" fontId="22" fillId="0" borderId="17" xfId="0" applyNumberFormat="1" applyFont="1" applyBorder="1" applyAlignment="1">
      <alignment horizontal="center" vertical="center" wrapText="1"/>
    </xf>
    <xf numFmtId="15" fontId="22" fillId="0" borderId="122" xfId="0" applyNumberFormat="1" applyFont="1" applyBorder="1" applyAlignment="1">
      <alignment horizontal="center" vertical="center" wrapText="1"/>
    </xf>
    <xf numFmtId="15" fontId="22" fillId="0" borderId="57" xfId="0" applyNumberFormat="1" applyFont="1" applyBorder="1" applyAlignment="1">
      <alignment horizontal="center" vertical="center" wrapText="1"/>
    </xf>
    <xf numFmtId="15" fontId="22" fillId="0" borderId="7" xfId="0" applyNumberFormat="1" applyFont="1" applyBorder="1" applyAlignment="1">
      <alignment horizontal="center" vertical="center" wrapText="1"/>
    </xf>
    <xf numFmtId="15" fontId="22" fillId="0" borderId="62" xfId="0" applyNumberFormat="1" applyFont="1" applyBorder="1" applyAlignment="1">
      <alignment horizontal="center" vertical="center" wrapText="1"/>
    </xf>
    <xf numFmtId="0" fontId="22" fillId="0" borderId="57" xfId="0" applyFont="1" applyBorder="1" applyAlignment="1">
      <alignment horizontal="center" vertical="center" wrapText="1"/>
    </xf>
    <xf numFmtId="165" fontId="22" fillId="0" borderId="57" xfId="0" applyNumberFormat="1" applyFont="1" applyFill="1" applyBorder="1" applyAlignment="1">
      <alignment horizontal="center" vertical="center" wrapText="1"/>
    </xf>
    <xf numFmtId="0" fontId="22" fillId="0" borderId="14" xfId="0" applyFont="1" applyBorder="1" applyAlignment="1">
      <alignment horizontal="left" vertical="center" wrapText="1"/>
    </xf>
    <xf numFmtId="165" fontId="22" fillId="0" borderId="66" xfId="0" applyNumberFormat="1" applyFont="1" applyFill="1" applyBorder="1" applyAlignment="1">
      <alignment horizontal="center" vertical="center" wrapText="1"/>
    </xf>
    <xf numFmtId="0" fontId="22" fillId="0" borderId="17" xfId="0" applyFont="1" applyBorder="1" applyAlignment="1">
      <alignment horizontal="left" vertical="center" wrapText="1"/>
    </xf>
    <xf numFmtId="165" fontId="22" fillId="0" borderId="16" xfId="0" applyNumberFormat="1" applyFont="1" applyFill="1" applyBorder="1" applyAlignment="1">
      <alignment horizontal="center" vertical="center" wrapText="1"/>
    </xf>
    <xf numFmtId="165" fontId="22" fillId="0" borderId="67" xfId="0" applyNumberFormat="1" applyFont="1" applyFill="1" applyBorder="1" applyAlignment="1">
      <alignment horizontal="center" vertical="center" wrapText="1"/>
    </xf>
    <xf numFmtId="166" fontId="22" fillId="0" borderId="64" xfId="0" applyNumberFormat="1" applyFont="1" applyFill="1" applyBorder="1" applyAlignment="1">
      <alignment horizontal="center" vertical="center" wrapText="1"/>
    </xf>
    <xf numFmtId="166" fontId="22" fillId="0" borderId="11" xfId="0" applyNumberFormat="1" applyFont="1" applyFill="1" applyBorder="1" applyAlignment="1">
      <alignment horizontal="center" vertical="center" wrapText="1"/>
    </xf>
    <xf numFmtId="165" fontId="22" fillId="5" borderId="11" xfId="0" applyNumberFormat="1" applyFont="1" applyFill="1" applyBorder="1" applyAlignment="1">
      <alignment horizontal="center" vertical="center" wrapText="1"/>
    </xf>
    <xf numFmtId="165" fontId="22" fillId="5" borderId="64" xfId="0" applyNumberFormat="1" applyFont="1" applyFill="1" applyBorder="1" applyAlignment="1">
      <alignment horizontal="center" vertical="center" wrapText="1"/>
    </xf>
    <xf numFmtId="0" fontId="22" fillId="0" borderId="34" xfId="0" applyFont="1" applyBorder="1" applyAlignment="1">
      <alignment horizontal="left" vertical="center" wrapText="1"/>
    </xf>
    <xf numFmtId="165" fontId="22" fillId="0" borderId="44" xfId="0" applyNumberFormat="1" applyFont="1" applyFill="1" applyBorder="1" applyAlignment="1">
      <alignment horizontal="center" vertical="center" wrapText="1"/>
    </xf>
    <xf numFmtId="0" fontId="22" fillId="0" borderId="64" xfId="0" applyFont="1" applyBorder="1" applyAlignment="1">
      <alignment horizontal="center" vertical="center" wrapText="1"/>
    </xf>
    <xf numFmtId="165" fontId="22" fillId="0" borderId="65" xfId="0" applyNumberFormat="1" applyFont="1" applyFill="1" applyBorder="1" applyAlignment="1">
      <alignment horizontal="center" vertical="center" wrapText="1"/>
    </xf>
    <xf numFmtId="9" fontId="22" fillId="0" borderId="15" xfId="3" applyFont="1" applyFill="1" applyBorder="1" applyAlignment="1">
      <alignment horizontal="center" vertical="center" wrapText="1"/>
    </xf>
    <xf numFmtId="165" fontId="22" fillId="5" borderId="57" xfId="0" applyNumberFormat="1" applyFont="1" applyFill="1" applyBorder="1" applyAlignment="1">
      <alignment horizontal="center" vertical="center" wrapText="1"/>
    </xf>
    <xf numFmtId="0" fontId="42" fillId="0" borderId="0" xfId="0" applyFont="1" applyAlignment="1">
      <alignment vertical="center" wrapText="1"/>
    </xf>
    <xf numFmtId="0" fontId="38" fillId="3" borderId="47" xfId="0" applyFont="1" applyFill="1" applyBorder="1" applyAlignment="1">
      <alignment horizontal="left" vertical="center" wrapText="1" readingOrder="1"/>
    </xf>
    <xf numFmtId="0" fontId="38" fillId="3" borderId="48" xfId="0" applyFont="1" applyFill="1" applyBorder="1" applyAlignment="1">
      <alignment horizontal="center" vertical="center" wrapText="1" readingOrder="1"/>
    </xf>
    <xf numFmtId="17" fontId="38" fillId="3" borderId="48" xfId="0" quotePrefix="1" applyNumberFormat="1" applyFont="1" applyFill="1" applyBorder="1" applyAlignment="1">
      <alignment horizontal="center" vertical="center" wrapText="1" readingOrder="1"/>
    </xf>
    <xf numFmtId="0" fontId="57" fillId="3" borderId="49" xfId="0" applyFont="1" applyFill="1" applyBorder="1" applyAlignment="1">
      <alignment horizontal="center" vertical="center" wrapText="1" readingOrder="1"/>
    </xf>
    <xf numFmtId="9" fontId="57" fillId="3" borderId="49" xfId="3" applyFont="1" applyFill="1" applyBorder="1" applyAlignment="1">
      <alignment horizontal="center" vertical="center" wrapText="1" readingOrder="1"/>
    </xf>
    <xf numFmtId="9" fontId="57" fillId="4" borderId="49" xfId="3" applyFont="1" applyFill="1" applyBorder="1" applyAlignment="1">
      <alignment horizontal="center" vertical="center" wrapText="1" readingOrder="1"/>
    </xf>
    <xf numFmtId="0" fontId="38" fillId="3" borderId="40" xfId="0" applyFont="1" applyFill="1" applyBorder="1" applyAlignment="1">
      <alignment horizontal="left" vertical="center" wrapText="1" readingOrder="1"/>
    </xf>
    <xf numFmtId="0" fontId="38" fillId="3" borderId="41" xfId="0" applyFont="1" applyFill="1" applyBorder="1" applyAlignment="1">
      <alignment horizontal="center" vertical="center" wrapText="1" readingOrder="1"/>
    </xf>
    <xf numFmtId="15" fontId="38" fillId="3" borderId="41" xfId="0" applyNumberFormat="1" applyFont="1" applyFill="1" applyBorder="1" applyAlignment="1">
      <alignment horizontal="center" vertical="center" wrapText="1" readingOrder="1"/>
    </xf>
    <xf numFmtId="172" fontId="38" fillId="4" borderId="42" xfId="0" applyNumberFormat="1" applyFont="1" applyFill="1" applyBorder="1" applyAlignment="1">
      <alignment horizontal="center" vertical="center" wrapText="1" readingOrder="1"/>
    </xf>
    <xf numFmtId="169" fontId="38" fillId="3" borderId="42" xfId="3" applyNumberFormat="1" applyFont="1" applyFill="1" applyBorder="1" applyAlignment="1">
      <alignment horizontal="center" vertical="center" wrapText="1" readingOrder="1"/>
    </xf>
    <xf numFmtId="15" fontId="38" fillId="4" borderId="41" xfId="0" quotePrefix="1" applyNumberFormat="1" applyFont="1" applyFill="1" applyBorder="1" applyAlignment="1">
      <alignment horizontal="center" vertical="center" wrapText="1" readingOrder="1"/>
    </xf>
    <xf numFmtId="173" fontId="38" fillId="4" borderId="42" xfId="0" applyNumberFormat="1" applyFont="1" applyFill="1" applyBorder="1" applyAlignment="1">
      <alignment horizontal="center" vertical="center" wrapText="1" readingOrder="1"/>
    </xf>
    <xf numFmtId="17" fontId="38" fillId="3" borderId="41" xfId="0" quotePrefix="1" applyNumberFormat="1" applyFont="1" applyFill="1" applyBorder="1" applyAlignment="1">
      <alignment horizontal="center" vertical="center" wrapText="1" readingOrder="1"/>
    </xf>
    <xf numFmtId="2" fontId="38" fillId="4" borderId="41" xfId="0" quotePrefix="1" applyNumberFormat="1" applyFont="1" applyFill="1" applyBorder="1" applyAlignment="1">
      <alignment horizontal="center" vertical="center" wrapText="1" readingOrder="1"/>
    </xf>
    <xf numFmtId="15" fontId="38" fillId="3" borderId="48" xfId="0" applyNumberFormat="1" applyFont="1" applyFill="1" applyBorder="1" applyAlignment="1">
      <alignment horizontal="center" vertical="center" wrapText="1" readingOrder="1"/>
    </xf>
    <xf numFmtId="169" fontId="38" fillId="3" borderId="49" xfId="3" applyNumberFormat="1" applyFont="1" applyFill="1" applyBorder="1" applyAlignment="1">
      <alignment horizontal="center" vertical="center" wrapText="1" readingOrder="1"/>
    </xf>
    <xf numFmtId="15" fontId="38" fillId="4" borderId="48" xfId="0" quotePrefix="1" applyNumberFormat="1" applyFont="1" applyFill="1" applyBorder="1" applyAlignment="1">
      <alignment horizontal="center" vertical="center" wrapText="1" readingOrder="1"/>
    </xf>
    <xf numFmtId="174" fontId="38" fillId="4" borderId="42" xfId="0" applyNumberFormat="1" applyFont="1" applyFill="1" applyBorder="1" applyAlignment="1">
      <alignment horizontal="center" vertical="center" wrapText="1" readingOrder="1"/>
    </xf>
    <xf numFmtId="172" fontId="38" fillId="4" borderId="49" xfId="0" applyNumberFormat="1" applyFont="1" applyFill="1" applyBorder="1" applyAlignment="1">
      <alignment horizontal="center" vertical="center" wrapText="1" readingOrder="1"/>
    </xf>
    <xf numFmtId="0" fontId="27" fillId="0" borderId="36" xfId="0" applyFont="1" applyBorder="1" applyAlignment="1">
      <alignment wrapText="1"/>
    </xf>
    <xf numFmtId="0" fontId="11" fillId="10" borderId="37" xfId="0" applyFont="1" applyFill="1" applyBorder="1" applyAlignment="1">
      <alignment horizontal="center" vertical="center" wrapText="1" readingOrder="1"/>
    </xf>
    <xf numFmtId="0" fontId="11" fillId="11" borderId="37" xfId="0" applyFont="1" applyFill="1" applyBorder="1" applyAlignment="1">
      <alignment horizontal="center" vertical="center" wrapText="1" readingOrder="1"/>
    </xf>
    <xf numFmtId="0" fontId="11" fillId="13" borderId="38" xfId="0" applyFont="1" applyFill="1" applyBorder="1" applyAlignment="1">
      <alignment horizontal="center" vertical="center" wrapText="1" readingOrder="1"/>
    </xf>
    <xf numFmtId="0" fontId="11" fillId="10" borderId="39" xfId="0" applyFont="1" applyFill="1" applyBorder="1" applyAlignment="1">
      <alignment horizontal="center" vertical="center" wrapText="1" readingOrder="1"/>
    </xf>
    <xf numFmtId="0" fontId="11" fillId="10" borderId="37" xfId="0" applyFont="1" applyFill="1" applyBorder="1" applyAlignment="1">
      <alignment horizontal="left" vertical="center" wrapText="1" readingOrder="1"/>
    </xf>
    <xf numFmtId="0" fontId="58" fillId="0" borderId="0" xfId="4" applyFont="1" applyBorder="1" applyAlignment="1">
      <alignment horizontal="center" vertical="center"/>
    </xf>
    <xf numFmtId="14" fontId="8" fillId="0" borderId="0" xfId="0" applyNumberFormat="1" applyFont="1"/>
    <xf numFmtId="0" fontId="58" fillId="0" borderId="184" xfId="4" applyFont="1" applyBorder="1" applyAlignment="1">
      <alignment horizontal="center" vertical="center"/>
    </xf>
    <xf numFmtId="0" fontId="8" fillId="0" borderId="184" xfId="0" applyFont="1" applyBorder="1" applyAlignment="1">
      <alignment vertical="center"/>
    </xf>
    <xf numFmtId="0" fontId="58" fillId="5" borderId="192" xfId="4" applyFont="1" applyFill="1" applyBorder="1" applyAlignment="1">
      <alignment horizontal="center" vertical="center"/>
    </xf>
    <xf numFmtId="0" fontId="8" fillId="5" borderId="192" xfId="0" applyFont="1" applyFill="1" applyBorder="1" applyAlignment="1">
      <alignment vertical="center"/>
    </xf>
    <xf numFmtId="0" fontId="8" fillId="5" borderId="192" xfId="0" applyFont="1" applyFill="1" applyBorder="1" applyAlignment="1">
      <alignment horizontal="center" vertical="center"/>
    </xf>
    <xf numFmtId="0" fontId="8" fillId="5"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84" xfId="0" applyFont="1" applyFill="1" applyBorder="1" applyAlignment="1">
      <alignment horizontal="center" vertical="center"/>
    </xf>
    <xf numFmtId="0" fontId="58" fillId="0" borderId="192" xfId="4" applyFont="1" applyBorder="1" applyAlignment="1">
      <alignment horizontal="center" vertical="center"/>
    </xf>
    <xf numFmtId="0" fontId="58" fillId="5" borderId="0" xfId="4" applyFont="1" applyFill="1" applyBorder="1" applyAlignment="1">
      <alignment horizontal="center" vertical="center"/>
    </xf>
    <xf numFmtId="0" fontId="8" fillId="5" borderId="0" xfId="0" applyFont="1" applyFill="1" applyBorder="1" applyAlignment="1">
      <alignment vertical="center"/>
    </xf>
    <xf numFmtId="0" fontId="42" fillId="0" borderId="52" xfId="0" applyFont="1" applyBorder="1" applyAlignment="1">
      <alignment horizontal="center" vertical="center"/>
    </xf>
    <xf numFmtId="179" fontId="15" fillId="0" borderId="226" xfId="0" applyNumberFormat="1" applyFont="1" applyFill="1" applyBorder="1" applyAlignment="1">
      <alignment horizontal="center" vertical="center" wrapText="1" readingOrder="1"/>
    </xf>
    <xf numFmtId="168" fontId="42" fillId="0" borderId="212" xfId="1" applyNumberFormat="1" applyFont="1" applyFill="1" applyBorder="1" applyAlignment="1">
      <alignment horizontal="center" vertical="center" wrapText="1"/>
    </xf>
    <xf numFmtId="168" fontId="27" fillId="0" borderId="52" xfId="1" applyNumberFormat="1" applyFont="1" applyFill="1" applyBorder="1" applyAlignment="1">
      <alignment horizontal="center" vertical="center" wrapText="1"/>
    </xf>
    <xf numFmtId="0" fontId="8" fillId="12" borderId="0" xfId="0" applyFont="1" applyFill="1" applyAlignment="1">
      <alignment horizontal="left" indent="1"/>
    </xf>
    <xf numFmtId="0" fontId="24" fillId="0" borderId="230" xfId="0" applyFont="1" applyBorder="1" applyAlignment="1">
      <alignment horizontal="left" vertical="center" wrapText="1" readingOrder="1"/>
    </xf>
    <xf numFmtId="0" fontId="42" fillId="0" borderId="19" xfId="0" applyFont="1" applyBorder="1" applyAlignment="1">
      <alignment vertical="center"/>
    </xf>
    <xf numFmtId="0" fontId="42" fillId="0" borderId="19" xfId="0" applyFont="1" applyBorder="1" applyAlignment="1">
      <alignment vertical="center" wrapText="1"/>
    </xf>
    <xf numFmtId="166" fontId="15" fillId="0" borderId="84" xfId="0" applyNumberFormat="1" applyFont="1" applyFill="1" applyBorder="1" applyAlignment="1">
      <alignment horizontal="center" vertical="center" wrapText="1" readingOrder="1"/>
    </xf>
    <xf numFmtId="166" fontId="15" fillId="0" borderId="85" xfId="0" applyNumberFormat="1" applyFont="1" applyFill="1" applyBorder="1" applyAlignment="1">
      <alignment horizontal="center" vertical="center" wrapText="1" readingOrder="1"/>
    </xf>
    <xf numFmtId="166" fontId="15" fillId="0" borderId="83" xfId="0" applyNumberFormat="1" applyFont="1" applyFill="1" applyBorder="1" applyAlignment="1">
      <alignment horizontal="center" vertical="center" wrapText="1" readingOrder="1"/>
    </xf>
    <xf numFmtId="0" fontId="8" fillId="0" borderId="192" xfId="0" applyFont="1" applyFill="1" applyBorder="1" applyAlignment="1">
      <alignment horizontal="center" vertical="center"/>
    </xf>
    <xf numFmtId="166" fontId="15" fillId="0" borderId="84" xfId="0" quotePrefix="1" applyNumberFormat="1" applyFont="1" applyFill="1" applyBorder="1" applyAlignment="1">
      <alignment horizontal="center" vertical="center" wrapText="1" readingOrder="1"/>
    </xf>
    <xf numFmtId="9" fontId="42" fillId="0" borderId="94" xfId="3"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Continuous"/>
    </xf>
    <xf numFmtId="0" fontId="59" fillId="0" borderId="0" xfId="0" applyFont="1" applyAlignment="1">
      <alignment horizontal="justify" vertical="center" readingOrder="1"/>
    </xf>
    <xf numFmtId="0" fontId="8" fillId="0" borderId="192" xfId="0" applyFont="1" applyFill="1" applyBorder="1" applyAlignment="1">
      <alignment vertical="center"/>
    </xf>
    <xf numFmtId="0" fontId="8" fillId="0" borderId="184" xfId="0" applyFont="1" applyFill="1" applyBorder="1" applyAlignment="1">
      <alignment vertical="center"/>
    </xf>
    <xf numFmtId="181" fontId="15" fillId="0" borderId="2" xfId="0" applyNumberFormat="1" applyFont="1" applyFill="1" applyBorder="1" applyAlignment="1">
      <alignment horizontal="center" vertical="center" wrapText="1" readingOrder="1"/>
    </xf>
    <xf numFmtId="177" fontId="8" fillId="0" borderId="34" xfId="0" applyNumberFormat="1" applyFont="1" applyFill="1" applyBorder="1" applyAlignment="1">
      <alignment horizontal="center" readingOrder="1"/>
    </xf>
    <xf numFmtId="166" fontId="15" fillId="0" borderId="55" xfId="0" applyNumberFormat="1" applyFont="1" applyFill="1" applyBorder="1" applyAlignment="1">
      <alignment horizontal="center" vertical="center" wrapText="1"/>
    </xf>
    <xf numFmtId="166" fontId="22" fillId="0" borderId="54" xfId="0" applyNumberFormat="1" applyFont="1" applyFill="1" applyBorder="1" applyAlignment="1">
      <alignment horizontal="center" vertical="center" wrapText="1"/>
    </xf>
    <xf numFmtId="0" fontId="36" fillId="2" borderId="84" xfId="0" applyFont="1" applyFill="1" applyBorder="1" applyAlignment="1">
      <alignment horizontal="left" vertical="center" wrapText="1" indent="1"/>
    </xf>
    <xf numFmtId="175" fontId="15" fillId="0" borderId="95" xfId="0" applyNumberFormat="1" applyFont="1" applyFill="1" applyBorder="1" applyAlignment="1">
      <alignment horizontal="center" vertical="center" wrapText="1"/>
    </xf>
    <xf numFmtId="175" fontId="14" fillId="0" borderId="95" xfId="0" applyNumberFormat="1" applyFont="1" applyFill="1" applyBorder="1" applyAlignment="1">
      <alignment horizontal="center" vertical="center" wrapText="1"/>
    </xf>
    <xf numFmtId="165" fontId="14" fillId="8" borderId="82" xfId="0" applyNumberFormat="1" applyFont="1" applyFill="1" applyBorder="1" applyAlignment="1">
      <alignment horizontal="center" vertical="center" wrapText="1" readingOrder="1"/>
    </xf>
    <xf numFmtId="182" fontId="14" fillId="8" borderId="82" xfId="0" applyNumberFormat="1" applyFont="1" applyFill="1" applyBorder="1" applyAlignment="1">
      <alignment horizontal="center" vertical="center" wrapText="1" readingOrder="1"/>
    </xf>
    <xf numFmtId="178" fontId="14" fillId="8" borderId="82" xfId="0" applyNumberFormat="1" applyFont="1" applyFill="1" applyBorder="1" applyAlignment="1">
      <alignment horizontal="center" vertical="center" wrapText="1" readingOrder="1"/>
    </xf>
    <xf numFmtId="165" fontId="22" fillId="0" borderId="72" xfId="0" applyNumberFormat="1" applyFont="1" applyFill="1" applyBorder="1" applyAlignment="1">
      <alignment horizontal="center" vertical="center" wrapText="1" readingOrder="1"/>
    </xf>
    <xf numFmtId="9" fontId="24" fillId="0" borderId="96" xfId="0" applyNumberFormat="1" applyFont="1" applyFill="1" applyBorder="1" applyAlignment="1">
      <alignment horizontal="center" vertical="center" wrapText="1" readingOrder="1"/>
    </xf>
    <xf numFmtId="165" fontId="8" fillId="0" borderId="0" xfId="0" applyNumberFormat="1" applyFont="1" applyFill="1" applyAlignment="1">
      <alignment horizontal="center" vertical="center"/>
    </xf>
    <xf numFmtId="179" fontId="22" fillId="0" borderId="124" xfId="0" applyNumberFormat="1" applyFont="1" applyFill="1" applyBorder="1" applyAlignment="1">
      <alignment horizontal="center" vertical="center" wrapText="1" readingOrder="1"/>
    </xf>
    <xf numFmtId="179" fontId="22" fillId="0" borderId="193" xfId="0" applyNumberFormat="1" applyFont="1" applyFill="1" applyBorder="1" applyAlignment="1">
      <alignment horizontal="center" vertical="center" wrapText="1" readingOrder="1"/>
    </xf>
    <xf numFmtId="179" fontId="22" fillId="0" borderId="125" xfId="0" applyNumberFormat="1" applyFont="1" applyFill="1" applyBorder="1" applyAlignment="1">
      <alignment horizontal="center" vertical="center" wrapText="1" readingOrder="1"/>
    </xf>
    <xf numFmtId="179" fontId="22" fillId="0" borderId="127" xfId="0" applyNumberFormat="1" applyFont="1" applyFill="1" applyBorder="1" applyAlignment="1">
      <alignment horizontal="center" vertical="center" wrapText="1" readingOrder="1"/>
    </xf>
    <xf numFmtId="179" fontId="22" fillId="0" borderId="194" xfId="0" applyNumberFormat="1" applyFont="1" applyFill="1" applyBorder="1" applyAlignment="1">
      <alignment horizontal="center" vertical="center" wrapText="1" readingOrder="1"/>
    </xf>
    <xf numFmtId="179" fontId="22" fillId="0" borderId="128" xfId="0" applyNumberFormat="1" applyFont="1" applyFill="1" applyBorder="1" applyAlignment="1">
      <alignment horizontal="center" vertical="center" wrapText="1" readingOrder="1"/>
    </xf>
    <xf numFmtId="179" fontId="22" fillId="0" borderId="130" xfId="0" applyNumberFormat="1" applyFont="1" applyFill="1" applyBorder="1" applyAlignment="1">
      <alignment horizontal="center" vertical="center" wrapText="1" readingOrder="1"/>
    </xf>
    <xf numFmtId="179" fontId="22" fillId="0" borderId="195" xfId="0" applyNumberFormat="1" applyFont="1" applyFill="1" applyBorder="1" applyAlignment="1">
      <alignment horizontal="center" vertical="center" wrapText="1" readingOrder="1"/>
    </xf>
    <xf numFmtId="166" fontId="15" fillId="0" borderId="84" xfId="0" applyNumberFormat="1" applyFont="1" applyFill="1" applyBorder="1" applyAlignment="1">
      <alignment horizontal="center" vertical="center" wrapText="1" readingOrder="1"/>
    </xf>
    <xf numFmtId="179" fontId="15" fillId="4" borderId="226" xfId="0" applyNumberFormat="1" applyFont="1" applyFill="1" applyBorder="1" applyAlignment="1">
      <alignment horizontal="center" vertical="center" wrapText="1" readingOrder="1"/>
    </xf>
    <xf numFmtId="179" fontId="15" fillId="4" borderId="2" xfId="0" applyNumberFormat="1" applyFont="1" applyFill="1" applyBorder="1" applyAlignment="1">
      <alignment horizontal="center" vertical="center" wrapText="1" readingOrder="1"/>
    </xf>
    <xf numFmtId="179" fontId="24" fillId="4" borderId="13" xfId="0" applyNumberFormat="1" applyFont="1" applyFill="1" applyBorder="1" applyAlignment="1">
      <alignment horizontal="center" vertical="center" wrapText="1" readingOrder="1"/>
    </xf>
    <xf numFmtId="179" fontId="15" fillId="4" borderId="216" xfId="0" applyNumberFormat="1" applyFont="1" applyFill="1" applyBorder="1" applyAlignment="1">
      <alignment horizontal="center" vertical="center" wrapText="1" readingOrder="1"/>
    </xf>
    <xf numFmtId="179" fontId="15" fillId="4" borderId="217" xfId="0" applyNumberFormat="1" applyFont="1" applyFill="1" applyBorder="1" applyAlignment="1">
      <alignment horizontal="center" vertical="center" wrapText="1" readingOrder="1"/>
    </xf>
    <xf numFmtId="179" fontId="15" fillId="4" borderId="218" xfId="0" applyNumberFormat="1" applyFont="1" applyFill="1" applyBorder="1" applyAlignment="1">
      <alignment horizontal="center" vertical="center" wrapText="1" readingOrder="1"/>
    </xf>
    <xf numFmtId="179" fontId="15" fillId="4" borderId="220" xfId="0" applyNumberFormat="1" applyFont="1" applyFill="1" applyBorder="1" applyAlignment="1">
      <alignment horizontal="center" vertical="center" wrapText="1" readingOrder="1"/>
    </xf>
    <xf numFmtId="179" fontId="15" fillId="4" borderId="30" xfId="0" applyNumberFormat="1" applyFont="1" applyFill="1" applyBorder="1" applyAlignment="1">
      <alignment horizontal="center" vertical="center" wrapText="1" readingOrder="1"/>
    </xf>
    <xf numFmtId="179" fontId="15" fillId="4" borderId="32" xfId="0" applyNumberFormat="1" applyFont="1" applyFill="1" applyBorder="1" applyAlignment="1">
      <alignment horizontal="center" vertical="center" wrapText="1" readingOrder="1"/>
    </xf>
    <xf numFmtId="179" fontId="15" fillId="4" borderId="210" xfId="0" applyNumberFormat="1" applyFont="1" applyFill="1" applyBorder="1" applyAlignment="1">
      <alignment horizontal="center" vertical="center" wrapText="1" readingOrder="1"/>
    </xf>
    <xf numFmtId="165" fontId="15" fillId="4" borderId="170" xfId="0" applyNumberFormat="1" applyFont="1" applyFill="1" applyBorder="1" applyAlignment="1">
      <alignment horizontal="center" vertical="center" wrapText="1" readingOrder="1"/>
    </xf>
    <xf numFmtId="165" fontId="15" fillId="4" borderId="74" xfId="0" applyNumberFormat="1" applyFont="1" applyFill="1" applyBorder="1" applyAlignment="1">
      <alignment horizontal="center" vertical="center" wrapText="1" readingOrder="1"/>
    </xf>
    <xf numFmtId="165" fontId="15" fillId="4" borderId="181" xfId="0" applyNumberFormat="1" applyFont="1" applyFill="1" applyBorder="1" applyAlignment="1">
      <alignment horizontal="center" vertical="center" wrapText="1" readingOrder="1"/>
    </xf>
    <xf numFmtId="165" fontId="24" fillId="4" borderId="56" xfId="0" applyNumberFormat="1" applyFont="1" applyFill="1" applyBorder="1" applyAlignment="1">
      <alignment horizontal="center" vertical="center" wrapText="1" readingOrder="1"/>
    </xf>
    <xf numFmtId="179" fontId="27" fillId="4" borderId="94" xfId="0" applyNumberFormat="1" applyFont="1" applyFill="1" applyBorder="1" applyAlignment="1">
      <alignment horizontal="center" vertical="center"/>
    </xf>
    <xf numFmtId="179" fontId="27" fillId="4" borderId="107" xfId="0" applyNumberFormat="1" applyFont="1" applyFill="1" applyBorder="1" applyAlignment="1">
      <alignment horizontal="center" vertical="center" wrapText="1"/>
    </xf>
    <xf numFmtId="179" fontId="27" fillId="4" borderId="182" xfId="0" applyNumberFormat="1" applyFont="1" applyFill="1" applyBorder="1" applyAlignment="1">
      <alignment horizontal="center" vertical="center" wrapText="1"/>
    </xf>
    <xf numFmtId="0" fontId="23" fillId="0" borderId="0" xfId="5" applyFont="1" applyFill="1" applyAlignment="1">
      <alignment vertical="center"/>
    </xf>
    <xf numFmtId="164" fontId="27" fillId="0" borderId="19" xfId="0" applyNumberFormat="1" applyFont="1" applyFill="1" applyBorder="1" applyAlignment="1">
      <alignment horizontal="center" vertical="center"/>
    </xf>
    <xf numFmtId="9" fontId="27" fillId="0" borderId="19"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13" fillId="0" borderId="0" xfId="0" applyFont="1" applyFill="1" applyAlignment="1">
      <alignment horizontal="left" vertical="center"/>
    </xf>
    <xf numFmtId="0" fontId="23" fillId="0" borderId="0" xfId="5" applyFont="1" applyFill="1" applyAlignment="1">
      <alignment horizontal="center" vertical="center"/>
    </xf>
    <xf numFmtId="9" fontId="23" fillId="0" borderId="0" xfId="5" applyNumberFormat="1" applyFont="1" applyFill="1" applyAlignment="1">
      <alignment horizontal="center" vertical="center"/>
    </xf>
    <xf numFmtId="0" fontId="27" fillId="0" borderId="0" xfId="0" applyFont="1" applyFill="1" applyAlignment="1">
      <alignment vertical="center"/>
    </xf>
    <xf numFmtId="0" fontId="28" fillId="0" borderId="0" xfId="0" applyFont="1" applyFill="1" applyAlignment="1">
      <alignment vertical="center"/>
    </xf>
    <xf numFmtId="0" fontId="27" fillId="0" borderId="0" xfId="0" applyFont="1" applyFill="1" applyAlignment="1">
      <alignment horizontal="center" vertical="center"/>
    </xf>
    <xf numFmtId="0" fontId="28" fillId="0" borderId="0" xfId="0" applyFont="1" applyFill="1"/>
    <xf numFmtId="0" fontId="10" fillId="0" borderId="0" xfId="0" applyFont="1" applyFill="1"/>
    <xf numFmtId="164" fontId="8" fillId="0" borderId="0" xfId="0" applyNumberFormat="1" applyFont="1" applyFill="1"/>
    <xf numFmtId="0" fontId="19" fillId="0" borderId="0" xfId="0" applyFont="1" applyFill="1" applyAlignment="1">
      <alignment horizontal="right"/>
    </xf>
    <xf numFmtId="0" fontId="8" fillId="0" borderId="0" xfId="0" applyFont="1" applyFill="1" applyAlignment="1">
      <alignment horizontal="center" vertical="center"/>
    </xf>
    <xf numFmtId="164" fontId="8" fillId="0" borderId="0" xfId="0" applyNumberFormat="1" applyFont="1" applyFill="1" applyAlignment="1">
      <alignment horizontal="center" vertical="center"/>
    </xf>
    <xf numFmtId="164" fontId="10" fillId="0" borderId="0" xfId="0" applyNumberFormat="1" applyFont="1" applyFill="1" applyAlignment="1">
      <alignment horizontal="center" vertical="center"/>
    </xf>
    <xf numFmtId="166" fontId="24" fillId="0" borderId="164" xfId="0" applyNumberFormat="1" applyFont="1" applyFill="1" applyBorder="1" applyAlignment="1">
      <alignment horizontal="center" vertical="center" wrapText="1" readingOrder="1"/>
    </xf>
    <xf numFmtId="166" fontId="24" fillId="0" borderId="165" xfId="0" applyNumberFormat="1" applyFont="1" applyFill="1" applyBorder="1" applyAlignment="1">
      <alignment horizontal="center" vertical="center" wrapText="1" readingOrder="1"/>
    </xf>
    <xf numFmtId="166" fontId="24" fillId="0" borderId="169" xfId="0" applyNumberFormat="1" applyFont="1" applyFill="1" applyBorder="1" applyAlignment="1">
      <alignment horizontal="center" vertical="center" wrapText="1" readingOrder="1"/>
    </xf>
    <xf numFmtId="166" fontId="45" fillId="0" borderId="0" xfId="0" applyNumberFormat="1" applyFont="1" applyFill="1" applyBorder="1" applyAlignment="1">
      <alignment horizontal="right" vertical="center" wrapText="1" readingOrder="1"/>
    </xf>
    <xf numFmtId="166" fontId="46" fillId="0" borderId="0" xfId="0" applyNumberFormat="1" applyFont="1" applyFill="1" applyBorder="1" applyAlignment="1">
      <alignment horizontal="right" vertical="center" wrapText="1" readingOrder="1"/>
    </xf>
    <xf numFmtId="164" fontId="8" fillId="0" borderId="0" xfId="0" applyNumberFormat="1" applyFont="1" applyFill="1" applyAlignment="1">
      <alignment horizontal="right"/>
    </xf>
    <xf numFmtId="166" fontId="22" fillId="0" borderId="0" xfId="0" applyNumberFormat="1" applyFont="1" applyFill="1" applyBorder="1" applyAlignment="1">
      <alignment horizontal="right" vertical="center" wrapText="1" readingOrder="1"/>
    </xf>
    <xf numFmtId="166" fontId="24" fillId="0" borderId="0" xfId="0" applyNumberFormat="1" applyFont="1" applyFill="1" applyBorder="1" applyAlignment="1">
      <alignment horizontal="right" vertical="center" wrapText="1" readingOrder="1"/>
    </xf>
    <xf numFmtId="164" fontId="42" fillId="0" borderId="0" xfId="5" applyNumberFormat="1" applyFont="1" applyFill="1" applyAlignment="1">
      <alignment vertical="center"/>
    </xf>
    <xf numFmtId="164" fontId="15" fillId="0" borderId="50" xfId="0" applyNumberFormat="1" applyFont="1" applyFill="1" applyBorder="1" applyAlignment="1">
      <alignment horizontal="center" vertical="center" wrapText="1" readingOrder="1"/>
    </xf>
    <xf numFmtId="165" fontId="27" fillId="0" borderId="65" xfId="0" applyNumberFormat="1" applyFont="1" applyFill="1" applyBorder="1" applyAlignment="1">
      <alignment horizontal="center" vertical="center" wrapText="1"/>
    </xf>
    <xf numFmtId="9" fontId="27" fillId="0" borderId="11" xfId="0" applyNumberFormat="1" applyFont="1" applyFill="1" applyBorder="1" applyAlignment="1">
      <alignment horizontal="center" vertical="center" wrapText="1"/>
    </xf>
    <xf numFmtId="9" fontId="27" fillId="0" borderId="63" xfId="0" applyNumberFormat="1" applyFont="1" applyFill="1" applyBorder="1" applyAlignment="1">
      <alignment horizontal="center" vertical="center" wrapText="1"/>
    </xf>
    <xf numFmtId="164" fontId="27" fillId="0" borderId="0" xfId="0" applyNumberFormat="1" applyFont="1" applyFill="1"/>
    <xf numFmtId="0" fontId="15" fillId="2" borderId="142" xfId="0" applyFont="1" applyFill="1" applyBorder="1" applyAlignment="1">
      <alignment horizontal="left" vertical="center" wrapText="1" indent="1" readingOrder="1"/>
    </xf>
    <xf numFmtId="166" fontId="15" fillId="0" borderId="142" xfId="0" quotePrefix="1" applyNumberFormat="1" applyFont="1" applyFill="1" applyBorder="1" applyAlignment="1">
      <alignment horizontal="center" vertical="center" wrapText="1" readingOrder="1"/>
    </xf>
    <xf numFmtId="179" fontId="15" fillId="2" borderId="142" xfId="0" applyNumberFormat="1" applyFont="1" applyFill="1" applyBorder="1" applyAlignment="1">
      <alignment horizontal="center" vertical="center" wrapText="1" readingOrder="1"/>
    </xf>
    <xf numFmtId="9" fontId="22" fillId="0" borderId="81" xfId="0" applyNumberFormat="1" applyFont="1" applyFill="1" applyBorder="1" applyAlignment="1">
      <alignment horizontal="center" vertical="center" wrapText="1" readingOrder="1"/>
    </xf>
    <xf numFmtId="3" fontId="22" fillId="0" borderId="11" xfId="0" applyNumberFormat="1" applyFont="1" applyFill="1" applyBorder="1" applyAlignment="1">
      <alignment horizontal="center" vertical="center" wrapText="1" readingOrder="1"/>
    </xf>
    <xf numFmtId="49" fontId="22" fillId="0" borderId="11" xfId="0" applyNumberFormat="1" applyFont="1" applyFill="1" applyBorder="1" applyAlignment="1">
      <alignment horizontal="center" vertical="center" wrapText="1" readingOrder="1"/>
    </xf>
    <xf numFmtId="9" fontId="22" fillId="0" borderId="11" xfId="3" applyFont="1" applyFill="1" applyBorder="1" applyAlignment="1">
      <alignment horizontal="center" vertical="center" wrapText="1" readingOrder="1"/>
    </xf>
    <xf numFmtId="166" fontId="15" fillId="5" borderId="74" xfId="0" applyNumberFormat="1" applyFont="1" applyFill="1" applyBorder="1" applyAlignment="1">
      <alignment horizontal="center" vertical="center" wrapText="1" readingOrder="1"/>
    </xf>
    <xf numFmtId="0" fontId="38" fillId="0" borderId="249" xfId="0" applyFont="1" applyBorder="1" applyAlignment="1">
      <alignment horizontal="center" vertical="center" wrapText="1"/>
    </xf>
    <xf numFmtId="179" fontId="38" fillId="0" borderId="249" xfId="0" applyNumberFormat="1" applyFont="1" applyBorder="1" applyAlignment="1">
      <alignment horizontal="center" vertical="center" wrapText="1"/>
    </xf>
    <xf numFmtId="0" fontId="20" fillId="0" borderId="0" xfId="0" applyFont="1" applyBorder="1" applyAlignment="1">
      <alignment horizontal="center" vertical="center"/>
    </xf>
    <xf numFmtId="0" fontId="49" fillId="10" borderId="189" xfId="0" applyFont="1" applyFill="1" applyBorder="1" applyAlignment="1">
      <alignment horizontal="center" vertical="center" textRotation="90" wrapText="1"/>
    </xf>
    <xf numFmtId="0" fontId="49" fillId="10" borderId="190" xfId="0" applyFont="1" applyFill="1" applyBorder="1" applyAlignment="1">
      <alignment horizontal="center" vertical="center" textRotation="90" wrapText="1"/>
    </xf>
    <xf numFmtId="0" fontId="49" fillId="16" borderId="191" xfId="0" applyFont="1" applyFill="1" applyBorder="1" applyAlignment="1">
      <alignment horizontal="center" vertical="center" textRotation="90" wrapText="1"/>
    </xf>
    <xf numFmtId="0" fontId="49" fillId="16" borderId="189" xfId="0" applyFont="1" applyFill="1" applyBorder="1" applyAlignment="1">
      <alignment horizontal="center" vertical="center" textRotation="90" wrapText="1"/>
    </xf>
    <xf numFmtId="0" fontId="49" fillId="16" borderId="190" xfId="0" applyFont="1" applyFill="1" applyBorder="1" applyAlignment="1">
      <alignment horizontal="center" vertical="center" textRotation="90" wrapText="1"/>
    </xf>
    <xf numFmtId="0" fontId="49" fillId="11" borderId="191" xfId="0" applyFont="1" applyFill="1" applyBorder="1" applyAlignment="1">
      <alignment horizontal="center" vertical="center" textRotation="90"/>
    </xf>
    <xf numFmtId="0" fontId="49" fillId="11" borderId="189" xfId="0" applyFont="1" applyFill="1" applyBorder="1" applyAlignment="1">
      <alignment horizontal="center" vertical="center" textRotation="90"/>
    </xf>
    <xf numFmtId="0" fontId="49" fillId="11" borderId="190" xfId="0" applyFont="1" applyFill="1" applyBorder="1" applyAlignment="1">
      <alignment horizontal="center" vertical="center" textRotation="90"/>
    </xf>
    <xf numFmtId="0" fontId="49" fillId="13" borderId="191" xfId="0" applyFont="1" applyFill="1" applyBorder="1" applyAlignment="1">
      <alignment horizontal="center" vertical="center" textRotation="90"/>
    </xf>
    <xf numFmtId="0" fontId="49" fillId="13" borderId="189" xfId="0" applyFont="1" applyFill="1" applyBorder="1" applyAlignment="1">
      <alignment horizontal="center" vertical="center" textRotation="90"/>
    </xf>
    <xf numFmtId="0" fontId="49" fillId="13" borderId="190" xfId="0" applyFont="1" applyFill="1" applyBorder="1" applyAlignment="1">
      <alignment horizontal="center" vertical="center" textRotation="90"/>
    </xf>
    <xf numFmtId="0" fontId="49" fillId="15" borderId="191" xfId="0" applyFont="1" applyFill="1" applyBorder="1" applyAlignment="1">
      <alignment horizontal="center" vertical="center" textRotation="90" wrapText="1"/>
    </xf>
    <xf numFmtId="0" fontId="49" fillId="15" borderId="189" xfId="0" applyFont="1" applyFill="1" applyBorder="1" applyAlignment="1">
      <alignment horizontal="center" vertical="center" textRotation="90" wrapText="1"/>
    </xf>
    <xf numFmtId="0" fontId="49" fillId="15" borderId="190" xfId="0" applyFont="1" applyFill="1" applyBorder="1" applyAlignment="1">
      <alignment horizontal="center" vertical="center" textRotation="90" wrapText="1"/>
    </xf>
    <xf numFmtId="0" fontId="49" fillId="14" borderId="191" xfId="0" applyFont="1" applyFill="1" applyBorder="1" applyAlignment="1">
      <alignment horizontal="center" vertical="center" textRotation="90"/>
    </xf>
    <xf numFmtId="0" fontId="49" fillId="14" borderId="189" xfId="0" applyFont="1" applyFill="1" applyBorder="1" applyAlignment="1">
      <alignment horizontal="center" vertical="center" textRotation="90"/>
    </xf>
    <xf numFmtId="0" fontId="49" fillId="14" borderId="190" xfId="0" applyFont="1" applyFill="1" applyBorder="1" applyAlignment="1">
      <alignment horizontal="center" vertical="center" textRotation="90"/>
    </xf>
    <xf numFmtId="0" fontId="19" fillId="0" borderId="0" xfId="0" applyFont="1" applyAlignment="1">
      <alignment horizontal="left" indent="1"/>
    </xf>
    <xf numFmtId="0" fontId="15" fillId="2" borderId="3" xfId="0" applyFont="1" applyFill="1" applyBorder="1" applyAlignment="1">
      <alignment horizontal="center" vertical="center" wrapText="1" readingOrder="1"/>
    </xf>
    <xf numFmtId="0" fontId="15" fillId="2" borderId="2" xfId="0" applyFont="1" applyFill="1" applyBorder="1" applyAlignment="1">
      <alignment horizontal="center" vertical="center" wrapText="1" readingOrder="1"/>
    </xf>
    <xf numFmtId="0" fontId="19" fillId="0" borderId="0" xfId="0" applyFont="1" applyAlignment="1">
      <alignment horizontal="left" vertical="center" wrapText="1" indent="1"/>
    </xf>
    <xf numFmtId="0" fontId="43" fillId="0" borderId="0" xfId="0" applyFont="1" applyAlignment="1">
      <alignment horizontal="left" vertical="center" wrapText="1" indent="1"/>
    </xf>
    <xf numFmtId="0" fontId="43" fillId="0" borderId="0" xfId="0" applyFont="1" applyAlignment="1">
      <alignment horizontal="left" vertical="center" indent="1"/>
    </xf>
    <xf numFmtId="0" fontId="19" fillId="0" borderId="0" xfId="0" applyFont="1" applyAlignment="1">
      <alignment horizontal="left" vertical="center" indent="1"/>
    </xf>
    <xf numFmtId="0" fontId="37" fillId="0" borderId="197" xfId="0" applyFont="1" applyBorder="1" applyAlignment="1">
      <alignment vertical="center" wrapText="1"/>
    </xf>
    <xf numFmtId="0" fontId="37" fillId="0" borderId="198" xfId="0" applyFont="1" applyBorder="1" applyAlignment="1">
      <alignment vertical="center" wrapText="1"/>
    </xf>
    <xf numFmtId="0" fontId="37" fillId="0" borderId="43" xfId="0" applyFont="1" applyBorder="1" applyAlignment="1">
      <alignment vertical="center" wrapText="1"/>
    </xf>
    <xf numFmtId="0" fontId="37" fillId="0" borderId="199" xfId="0" applyFont="1" applyBorder="1" applyAlignment="1">
      <alignment vertical="center" wrapText="1"/>
    </xf>
    <xf numFmtId="0" fontId="8" fillId="0" borderId="0" xfId="0" applyFont="1" applyAlignment="1">
      <alignment horizontal="left" vertical="center"/>
    </xf>
    <xf numFmtId="0" fontId="19" fillId="0" borderId="0" xfId="0" applyFont="1" applyAlignment="1">
      <alignment horizontal="left" vertical="top" wrapText="1" indent="1"/>
    </xf>
    <xf numFmtId="0" fontId="19" fillId="0" borderId="0" xfId="0" applyFont="1" applyFill="1" applyAlignment="1">
      <alignment horizontal="left" vertical="center" wrapText="1" indent="1"/>
    </xf>
    <xf numFmtId="0" fontId="19" fillId="0" borderId="0" xfId="0" applyFont="1" applyFill="1" applyAlignment="1">
      <alignment horizontal="left" vertical="center" wrapText="1" indent="1" readingOrder="1"/>
    </xf>
    <xf numFmtId="0" fontId="43" fillId="0" borderId="0" xfId="0" applyFont="1" applyFill="1" applyAlignment="1">
      <alignment horizontal="left" vertical="center" wrapText="1" indent="1" readingOrder="1"/>
    </xf>
    <xf numFmtId="0" fontId="11" fillId="10" borderId="204" xfId="0" applyFont="1" applyFill="1" applyBorder="1" applyAlignment="1">
      <alignment horizontal="center" vertical="center" wrapText="1" readingOrder="1"/>
    </xf>
    <xf numFmtId="0" fontId="43" fillId="0" borderId="0" xfId="0" quotePrefix="1" applyFont="1" applyFill="1" applyAlignment="1">
      <alignment horizontal="left" vertical="center" wrapText="1" indent="1" readingOrder="1"/>
    </xf>
    <xf numFmtId="166" fontId="15" fillId="2" borderId="24" xfId="0" applyNumberFormat="1" applyFont="1" applyFill="1" applyBorder="1" applyAlignment="1">
      <alignment horizontal="center" vertical="center" wrapText="1" readingOrder="1"/>
    </xf>
    <xf numFmtId="166" fontId="15" fillId="2" borderId="2" xfId="0" applyNumberFormat="1" applyFont="1" applyFill="1" applyBorder="1" applyAlignment="1">
      <alignment horizontal="center" vertical="center" wrapText="1" readingOrder="1"/>
    </xf>
    <xf numFmtId="166" fontId="14" fillId="2" borderId="24" xfId="0" applyNumberFormat="1" applyFont="1" applyFill="1" applyBorder="1" applyAlignment="1">
      <alignment horizontal="center" vertical="center" wrapText="1" readingOrder="1"/>
    </xf>
    <xf numFmtId="166" fontId="14" fillId="2" borderId="2" xfId="0" applyNumberFormat="1" applyFont="1" applyFill="1" applyBorder="1" applyAlignment="1">
      <alignment horizontal="center" vertical="center" wrapText="1" readingOrder="1"/>
    </xf>
    <xf numFmtId="166" fontId="14" fillId="2" borderId="3" xfId="0" applyNumberFormat="1" applyFont="1" applyFill="1" applyBorder="1" applyAlignment="1">
      <alignment horizontal="center" vertical="center" wrapText="1" readingOrder="1"/>
    </xf>
    <xf numFmtId="0" fontId="11" fillId="10" borderId="20" xfId="0" applyFont="1" applyFill="1" applyBorder="1" applyAlignment="1">
      <alignment horizontal="center" vertical="center" wrapText="1" readingOrder="1"/>
    </xf>
    <xf numFmtId="0" fontId="11" fillId="10" borderId="21" xfId="0" applyFont="1" applyFill="1" applyBorder="1" applyAlignment="1">
      <alignment horizontal="center" vertical="center" wrapText="1" readingOrder="1"/>
    </xf>
    <xf numFmtId="164" fontId="14" fillId="2" borderId="22" xfId="0" applyNumberFormat="1" applyFont="1" applyFill="1" applyBorder="1" applyAlignment="1">
      <alignment horizontal="center" vertical="center" wrapText="1" readingOrder="1"/>
    </xf>
    <xf numFmtId="164" fontId="14" fillId="2" borderId="23" xfId="0" applyNumberFormat="1" applyFont="1" applyFill="1" applyBorder="1" applyAlignment="1">
      <alignment horizontal="center" vertical="center" wrapText="1" readingOrder="1"/>
    </xf>
    <xf numFmtId="166" fontId="15" fillId="7" borderId="24" xfId="0" applyNumberFormat="1" applyFont="1" applyFill="1" applyBorder="1" applyAlignment="1">
      <alignment horizontal="center" vertical="center" wrapText="1" readingOrder="1"/>
    </xf>
    <xf numFmtId="166" fontId="15" fillId="7" borderId="2" xfId="0" applyNumberFormat="1" applyFont="1" applyFill="1" applyBorder="1" applyAlignment="1">
      <alignment horizontal="center" vertical="center" wrapText="1" readingOrder="1"/>
    </xf>
    <xf numFmtId="166" fontId="15" fillId="4" borderId="24" xfId="0" applyNumberFormat="1" applyFont="1" applyFill="1" applyBorder="1" applyAlignment="1">
      <alignment horizontal="center" vertical="center" wrapText="1" readingOrder="1"/>
    </xf>
    <xf numFmtId="166" fontId="15" fillId="4" borderId="2" xfId="0" applyNumberFormat="1" applyFont="1" applyFill="1" applyBorder="1" applyAlignment="1">
      <alignment horizontal="center" vertical="center" wrapText="1" readingOrder="1"/>
    </xf>
    <xf numFmtId="166" fontId="14" fillId="4" borderId="24" xfId="0" applyNumberFormat="1" applyFont="1" applyFill="1" applyBorder="1" applyAlignment="1">
      <alignment horizontal="center" vertical="center" wrapText="1" readingOrder="1"/>
    </xf>
    <xf numFmtId="166" fontId="14" fillId="4" borderId="2" xfId="0" applyNumberFormat="1" applyFont="1" applyFill="1" applyBorder="1" applyAlignment="1">
      <alignment horizontal="center" vertical="center" wrapText="1" readingOrder="1"/>
    </xf>
    <xf numFmtId="164" fontId="14" fillId="4" borderId="22" xfId="0" applyNumberFormat="1" applyFont="1" applyFill="1" applyBorder="1" applyAlignment="1">
      <alignment horizontal="center" vertical="center" wrapText="1" readingOrder="1"/>
    </xf>
    <xf numFmtId="164" fontId="14" fillId="4" borderId="23" xfId="0" applyNumberFormat="1" applyFont="1" applyFill="1" applyBorder="1" applyAlignment="1">
      <alignment horizontal="center" vertical="center" wrapText="1" readingOrder="1"/>
    </xf>
    <xf numFmtId="166" fontId="14" fillId="0" borderId="80" xfId="0" applyNumberFormat="1" applyFont="1" applyFill="1" applyBorder="1" applyAlignment="1">
      <alignment horizontal="center" vertical="center" wrapText="1" readingOrder="1"/>
    </xf>
    <xf numFmtId="166" fontId="14" fillId="0" borderId="147" xfId="0" applyNumberFormat="1" applyFont="1" applyFill="1" applyBorder="1" applyAlignment="1">
      <alignment horizontal="center" vertical="center" wrapText="1" readingOrder="1"/>
    </xf>
    <xf numFmtId="166" fontId="14" fillId="4" borderId="155" xfId="0" applyNumberFormat="1" applyFont="1" applyFill="1" applyBorder="1" applyAlignment="1">
      <alignment horizontal="center" vertical="center" wrapText="1" readingOrder="1"/>
    </xf>
    <xf numFmtId="166" fontId="14" fillId="4" borderId="80" xfId="0" applyNumberFormat="1" applyFont="1" applyFill="1" applyBorder="1" applyAlignment="1">
      <alignment horizontal="center" vertical="center" wrapText="1" readingOrder="1"/>
    </xf>
    <xf numFmtId="166" fontId="15" fillId="0" borderId="84" xfId="0" applyNumberFormat="1" applyFont="1" applyFill="1" applyBorder="1" applyAlignment="1">
      <alignment horizontal="center" vertical="center" wrapText="1" readingOrder="1"/>
    </xf>
    <xf numFmtId="166" fontId="14" fillId="0" borderId="84" xfId="0" applyNumberFormat="1" applyFont="1" applyFill="1" applyBorder="1" applyAlignment="1">
      <alignment horizontal="center" vertical="center" wrapText="1" readingOrder="1"/>
    </xf>
    <xf numFmtId="166" fontId="14" fillId="0" borderId="97" xfId="0" applyNumberFormat="1" applyFont="1" applyFill="1" applyBorder="1" applyAlignment="1">
      <alignment horizontal="center" vertical="center" wrapText="1" readingOrder="1"/>
    </xf>
    <xf numFmtId="166" fontId="15" fillId="4" borderId="104" xfId="0" applyNumberFormat="1" applyFont="1" applyFill="1" applyBorder="1" applyAlignment="1">
      <alignment horizontal="center" vertical="center" wrapText="1" readingOrder="1"/>
    </xf>
    <xf numFmtId="166" fontId="15" fillId="4" borderId="85" xfId="0" applyNumberFormat="1" applyFont="1" applyFill="1" applyBorder="1" applyAlignment="1">
      <alignment horizontal="center" vertical="center" wrapText="1" readingOrder="1"/>
    </xf>
    <xf numFmtId="166" fontId="15" fillId="0" borderId="85" xfId="0" applyNumberFormat="1" applyFont="1" applyFill="1" applyBorder="1" applyAlignment="1">
      <alignment horizontal="center" vertical="center" wrapText="1" readingOrder="1"/>
    </xf>
    <xf numFmtId="166" fontId="14" fillId="0" borderId="85" xfId="0" applyNumberFormat="1" applyFont="1" applyFill="1" applyBorder="1" applyAlignment="1">
      <alignment horizontal="center" vertical="center" wrapText="1" readingOrder="1"/>
    </xf>
    <xf numFmtId="166" fontId="14" fillId="0" borderId="98" xfId="0" applyNumberFormat="1" applyFont="1" applyFill="1" applyBorder="1" applyAlignment="1">
      <alignment horizontal="center" vertical="center" wrapText="1" readingOrder="1"/>
    </xf>
    <xf numFmtId="166" fontId="15" fillId="4" borderId="103" xfId="0" applyNumberFormat="1" applyFont="1" applyFill="1" applyBorder="1" applyAlignment="1">
      <alignment horizontal="center" vertical="center" wrapText="1" readingOrder="1"/>
    </xf>
    <xf numFmtId="166" fontId="15" fillId="4" borderId="84" xfId="0" applyNumberFormat="1" applyFont="1" applyFill="1" applyBorder="1" applyAlignment="1">
      <alignment horizontal="center" vertical="center" wrapText="1" readingOrder="1"/>
    </xf>
    <xf numFmtId="166" fontId="15" fillId="0" borderId="83" xfId="0" applyNumberFormat="1" applyFont="1" applyFill="1" applyBorder="1" applyAlignment="1">
      <alignment horizontal="center" vertical="center" wrapText="1" readingOrder="1"/>
    </xf>
    <xf numFmtId="166" fontId="14" fillId="0" borderId="83" xfId="0" applyNumberFormat="1" applyFont="1" applyFill="1" applyBorder="1" applyAlignment="1">
      <alignment horizontal="center" vertical="center" wrapText="1" readingOrder="1"/>
    </xf>
    <xf numFmtId="166" fontId="14" fillId="0" borderId="101" xfId="0" applyNumberFormat="1" applyFont="1" applyFill="1" applyBorder="1" applyAlignment="1">
      <alignment horizontal="center" vertical="center" wrapText="1" readingOrder="1"/>
    </xf>
    <xf numFmtId="166" fontId="15" fillId="5" borderId="84" xfId="0" applyNumberFormat="1" applyFont="1" applyFill="1" applyBorder="1" applyAlignment="1">
      <alignment horizontal="center" vertical="center" wrapText="1" readingOrder="1"/>
    </xf>
    <xf numFmtId="166" fontId="15" fillId="5" borderId="102" xfId="0" applyNumberFormat="1" applyFont="1" applyFill="1" applyBorder="1" applyAlignment="1">
      <alignment horizontal="center" vertical="center" wrapText="1" readingOrder="1"/>
    </xf>
    <xf numFmtId="166" fontId="15" fillId="5" borderId="83" xfId="0" applyNumberFormat="1" applyFont="1" applyFill="1" applyBorder="1" applyAlignment="1">
      <alignment horizontal="center" vertical="center" wrapText="1" readingOrder="1"/>
    </xf>
    <xf numFmtId="166" fontId="15" fillId="4" borderId="83" xfId="0" applyNumberFormat="1" applyFont="1" applyFill="1" applyBorder="1" applyAlignment="1">
      <alignment horizontal="center" vertical="center" wrapText="1" readingOrder="1"/>
    </xf>
    <xf numFmtId="166" fontId="15" fillId="5" borderId="241" xfId="0" applyNumberFormat="1" applyFont="1" applyFill="1" applyBorder="1" applyAlignment="1">
      <alignment horizontal="center" vertical="center" wrapText="1" readingOrder="1"/>
    </xf>
    <xf numFmtId="166" fontId="15" fillId="5" borderId="240" xfId="0" applyNumberFormat="1" applyFont="1" applyFill="1" applyBorder="1" applyAlignment="1">
      <alignment horizontal="center" vertical="center" wrapText="1" readingOrder="1"/>
    </xf>
    <xf numFmtId="166" fontId="15" fillId="0" borderId="246" xfId="0" applyNumberFormat="1" applyFont="1" applyFill="1" applyBorder="1" applyAlignment="1">
      <alignment horizontal="center" vertical="center" wrapText="1" readingOrder="1"/>
    </xf>
    <xf numFmtId="166" fontId="15" fillId="0" borderId="248" xfId="0" applyNumberFormat="1" applyFont="1" applyFill="1" applyBorder="1" applyAlignment="1">
      <alignment horizontal="center" vertical="center" wrapText="1" readingOrder="1"/>
    </xf>
    <xf numFmtId="166" fontId="14" fillId="0" borderId="246" xfId="0" applyNumberFormat="1" applyFont="1" applyFill="1" applyBorder="1" applyAlignment="1">
      <alignment horizontal="center" vertical="center" wrapText="1" readingOrder="1"/>
    </xf>
    <xf numFmtId="166" fontId="14" fillId="0" borderId="247" xfId="0" applyNumberFormat="1" applyFont="1" applyFill="1" applyBorder="1" applyAlignment="1">
      <alignment horizontal="center" vertical="center" wrapText="1" readingOrder="1"/>
    </xf>
    <xf numFmtId="166" fontId="14" fillId="4" borderId="245" xfId="0" applyNumberFormat="1" applyFont="1" applyFill="1" applyBorder="1" applyAlignment="1">
      <alignment horizontal="center" vertical="center" wrapText="1" readingOrder="1"/>
    </xf>
    <xf numFmtId="166" fontId="14" fillId="4" borderId="244" xfId="0" applyNumberFormat="1" applyFont="1" applyFill="1" applyBorder="1" applyAlignment="1">
      <alignment horizontal="center" vertical="center" wrapText="1" readingOrder="1"/>
    </xf>
    <xf numFmtId="166" fontId="14" fillId="4" borderId="242" xfId="0" applyNumberFormat="1" applyFont="1" applyFill="1" applyBorder="1" applyAlignment="1">
      <alignment horizontal="center" vertical="center" wrapText="1" readingOrder="1"/>
    </xf>
    <xf numFmtId="166" fontId="14" fillId="0" borderId="242" xfId="0" applyNumberFormat="1" applyFont="1" applyFill="1" applyBorder="1" applyAlignment="1">
      <alignment horizontal="center" vertical="center" wrapText="1" readingOrder="1"/>
    </xf>
    <xf numFmtId="166" fontId="14" fillId="0" borderId="244" xfId="0" applyNumberFormat="1" applyFont="1" applyFill="1" applyBorder="1" applyAlignment="1">
      <alignment horizontal="center" vertical="center" wrapText="1" readingOrder="1"/>
    </xf>
    <xf numFmtId="166" fontId="14" fillId="8" borderId="242" xfId="0" applyNumberFormat="1" applyFont="1" applyFill="1" applyBorder="1" applyAlignment="1">
      <alignment horizontal="center" vertical="center" wrapText="1" readingOrder="1"/>
    </xf>
    <xf numFmtId="166" fontId="14" fillId="8" borderId="243" xfId="0" applyNumberFormat="1" applyFont="1" applyFill="1" applyBorder="1" applyAlignment="1">
      <alignment horizontal="center" vertical="center" wrapText="1" readingOrder="1"/>
    </xf>
    <xf numFmtId="166" fontId="15" fillId="5" borderId="239" xfId="0" applyNumberFormat="1" applyFont="1" applyFill="1" applyBorder="1" applyAlignment="1">
      <alignment horizontal="center" vertical="center" wrapText="1" readingOrder="1"/>
    </xf>
    <xf numFmtId="166" fontId="15" fillId="5" borderId="181" xfId="0" applyNumberFormat="1" applyFont="1" applyFill="1" applyBorder="1" applyAlignment="1">
      <alignment horizontal="center" vertical="center" wrapText="1" readingOrder="1"/>
    </xf>
    <xf numFmtId="166" fontId="14" fillId="0" borderId="237" xfId="0" applyNumberFormat="1" applyFont="1" applyFill="1" applyBorder="1" applyAlignment="1">
      <alignment horizontal="center" vertical="center" wrapText="1" readingOrder="1"/>
    </xf>
    <xf numFmtId="166" fontId="14" fillId="0" borderId="75" xfId="0" applyNumberFormat="1" applyFont="1" applyFill="1" applyBorder="1" applyAlignment="1">
      <alignment horizontal="center" vertical="center" wrapText="1" readingOrder="1"/>
    </xf>
    <xf numFmtId="166" fontId="15" fillId="5" borderId="96" xfId="0" applyNumberFormat="1" applyFont="1" applyFill="1" applyBorder="1" applyAlignment="1">
      <alignment horizontal="center" vertical="center" wrapText="1" readingOrder="1"/>
    </xf>
    <xf numFmtId="166" fontId="15" fillId="5" borderId="232" xfId="0" applyNumberFormat="1" applyFont="1" applyFill="1" applyBorder="1" applyAlignment="1">
      <alignment horizontal="center" vertical="center" wrapText="1" readingOrder="1"/>
    </xf>
    <xf numFmtId="166" fontId="15" fillId="5" borderId="178" xfId="0" applyNumberFormat="1" applyFont="1" applyFill="1" applyBorder="1" applyAlignment="1">
      <alignment horizontal="center" vertical="center" wrapText="1" readingOrder="1"/>
    </xf>
    <xf numFmtId="166" fontId="15" fillId="4" borderId="178" xfId="0" applyNumberFormat="1" applyFont="1" applyFill="1" applyBorder="1" applyAlignment="1">
      <alignment horizontal="center" vertical="center" wrapText="1" readingOrder="1"/>
    </xf>
    <xf numFmtId="166" fontId="15" fillId="4" borderId="232" xfId="0" applyNumberFormat="1" applyFont="1" applyFill="1" applyBorder="1" applyAlignment="1">
      <alignment horizontal="center" vertical="center" wrapText="1" readingOrder="1"/>
    </xf>
    <xf numFmtId="166" fontId="15" fillId="5" borderId="74" xfId="0" applyNumberFormat="1" applyFont="1" applyFill="1" applyBorder="1" applyAlignment="1">
      <alignment horizontal="center" vertical="center" wrapText="1" readingOrder="1"/>
    </xf>
    <xf numFmtId="166" fontId="15" fillId="0" borderId="178" xfId="0" applyNumberFormat="1" applyFont="1" applyFill="1" applyBorder="1" applyAlignment="1">
      <alignment horizontal="center" vertical="center" wrapText="1" readingOrder="1"/>
    </xf>
    <xf numFmtId="166" fontId="15" fillId="0" borderId="232" xfId="0" applyNumberFormat="1" applyFont="1" applyFill="1" applyBorder="1" applyAlignment="1">
      <alignment horizontal="center" vertical="center" wrapText="1" readingOrder="1"/>
    </xf>
    <xf numFmtId="166" fontId="15" fillId="5" borderId="237" xfId="0" applyNumberFormat="1" applyFont="1" applyFill="1" applyBorder="1" applyAlignment="1">
      <alignment horizontal="center" vertical="center" wrapText="1" readingOrder="1"/>
    </xf>
    <xf numFmtId="166" fontId="15" fillId="5" borderId="238" xfId="0" applyNumberFormat="1" applyFont="1" applyFill="1" applyBorder="1" applyAlignment="1">
      <alignment horizontal="center" vertical="center" wrapText="1" readingOrder="1"/>
    </xf>
    <xf numFmtId="0" fontId="11" fillId="10" borderId="140" xfId="0" applyFont="1" applyFill="1" applyBorder="1" applyAlignment="1">
      <alignment horizontal="center" vertical="center" wrapText="1" readingOrder="1"/>
    </xf>
    <xf numFmtId="0" fontId="11" fillId="10" borderId="144" xfId="0" applyFont="1" applyFill="1" applyBorder="1" applyAlignment="1">
      <alignment horizontal="center" vertical="center" wrapText="1" readingOrder="1"/>
    </xf>
    <xf numFmtId="166" fontId="14" fillId="4" borderId="236" xfId="0" applyNumberFormat="1" applyFont="1" applyFill="1" applyBorder="1" applyAlignment="1">
      <alignment horizontal="center" vertical="center" wrapText="1" readingOrder="1"/>
    </xf>
    <xf numFmtId="166" fontId="14" fillId="4" borderId="100" xfId="0" applyNumberFormat="1" applyFont="1" applyFill="1" applyBorder="1" applyAlignment="1">
      <alignment horizontal="center" vertical="center" wrapText="1" readingOrder="1"/>
    </xf>
    <xf numFmtId="166" fontId="14" fillId="4" borderId="99" xfId="0" applyNumberFormat="1" applyFont="1" applyFill="1" applyBorder="1" applyAlignment="1">
      <alignment horizontal="center" vertical="center" wrapText="1" readingOrder="1"/>
    </xf>
    <xf numFmtId="166" fontId="14" fillId="0" borderId="99" xfId="0" applyNumberFormat="1" applyFont="1" applyFill="1" applyBorder="1" applyAlignment="1">
      <alignment horizontal="center" vertical="center" wrapText="1" readingOrder="1"/>
    </xf>
    <xf numFmtId="166" fontId="14" fillId="0" borderId="100" xfId="0" applyNumberFormat="1" applyFont="1" applyFill="1" applyBorder="1" applyAlignment="1">
      <alignment horizontal="center" vertical="center" wrapText="1" readingOrder="1"/>
    </xf>
    <xf numFmtId="166" fontId="14" fillId="0" borderId="235" xfId="0" applyNumberFormat="1" applyFont="1" applyFill="1" applyBorder="1" applyAlignment="1">
      <alignment horizontal="center" vertical="center" wrapText="1" readingOrder="1"/>
    </xf>
    <xf numFmtId="166" fontId="36" fillId="4" borderId="233" xfId="0" applyNumberFormat="1" applyFont="1" applyFill="1" applyBorder="1" applyAlignment="1">
      <alignment horizontal="center" vertical="center" wrapText="1" readingOrder="1"/>
    </xf>
    <xf numFmtId="166" fontId="36" fillId="4" borderId="176" xfId="0" applyNumberFormat="1" applyFont="1" applyFill="1" applyBorder="1" applyAlignment="1">
      <alignment horizontal="center" vertical="center" wrapText="1" readingOrder="1"/>
    </xf>
    <xf numFmtId="166" fontId="15" fillId="8" borderId="233" xfId="0" applyNumberFormat="1" applyFont="1" applyFill="1" applyBorder="1" applyAlignment="1">
      <alignment horizontal="center" vertical="center" wrapText="1" readingOrder="1"/>
    </xf>
    <xf numFmtId="166" fontId="15" fillId="8" borderId="176" xfId="0" applyNumberFormat="1" applyFont="1" applyFill="1" applyBorder="1" applyAlignment="1">
      <alignment horizontal="center" vertical="center" wrapText="1" readingOrder="1"/>
    </xf>
    <xf numFmtId="166" fontId="14" fillId="8" borderId="233" xfId="0" applyNumberFormat="1" applyFont="1" applyFill="1" applyBorder="1" applyAlignment="1">
      <alignment horizontal="center" vertical="center" wrapText="1" readingOrder="1"/>
    </xf>
    <xf numFmtId="166" fontId="14" fillId="8" borderId="76" xfId="0" applyNumberFormat="1" applyFont="1" applyFill="1" applyBorder="1" applyAlignment="1">
      <alignment horizontal="center" vertical="center" wrapText="1" readingOrder="1"/>
    </xf>
    <xf numFmtId="166" fontId="36" fillId="4" borderId="234" xfId="0" applyNumberFormat="1" applyFont="1" applyFill="1" applyBorder="1" applyAlignment="1">
      <alignment horizontal="center" vertical="center" wrapText="1" readingOrder="1"/>
    </xf>
    <xf numFmtId="166" fontId="15" fillId="5" borderId="233" xfId="0" applyNumberFormat="1" applyFont="1" applyFill="1" applyBorder="1" applyAlignment="1">
      <alignment horizontal="center" vertical="center" wrapText="1" readingOrder="1"/>
    </xf>
    <xf numFmtId="166" fontId="15" fillId="5" borderId="176" xfId="0" applyNumberFormat="1" applyFont="1" applyFill="1" applyBorder="1" applyAlignment="1">
      <alignment horizontal="center" vertical="center" wrapText="1" readingOrder="1"/>
    </xf>
    <xf numFmtId="166" fontId="36" fillId="4" borderId="221" xfId="0" applyNumberFormat="1" applyFont="1" applyFill="1" applyBorder="1" applyAlignment="1">
      <alignment horizontal="center" vertical="center" wrapText="1" readingOrder="1"/>
    </xf>
    <xf numFmtId="166" fontId="36" fillId="4" borderId="177" xfId="0" applyNumberFormat="1" applyFont="1" applyFill="1" applyBorder="1" applyAlignment="1">
      <alignment horizontal="center" vertical="center" wrapText="1" readingOrder="1"/>
    </xf>
    <xf numFmtId="166" fontId="14" fillId="8" borderId="221" xfId="0" applyNumberFormat="1" applyFont="1" applyFill="1" applyBorder="1" applyAlignment="1">
      <alignment horizontal="center" vertical="center" wrapText="1" readingOrder="1"/>
    </xf>
    <xf numFmtId="166" fontId="14" fillId="8" borderId="77" xfId="0" applyNumberFormat="1" applyFont="1" applyFill="1" applyBorder="1" applyAlignment="1">
      <alignment horizontal="center" vertical="center" wrapText="1" readingOrder="1"/>
    </xf>
    <xf numFmtId="166" fontId="61" fillId="4" borderId="96" xfId="0" applyNumberFormat="1" applyFont="1" applyFill="1" applyBorder="1" applyAlignment="1">
      <alignment horizontal="center" vertical="center" wrapText="1" readingOrder="1"/>
    </xf>
    <xf numFmtId="166" fontId="61" fillId="4" borderId="232" xfId="0" applyNumberFormat="1" applyFont="1" applyFill="1" applyBorder="1" applyAlignment="1">
      <alignment horizontal="center" vertical="center" wrapText="1" readingOrder="1"/>
    </xf>
    <xf numFmtId="166" fontId="61" fillId="4" borderId="178" xfId="0" applyNumberFormat="1" applyFont="1" applyFill="1" applyBorder="1" applyAlignment="1">
      <alignment horizontal="center" vertical="center" wrapText="1" readingOrder="1"/>
    </xf>
    <xf numFmtId="166" fontId="14" fillId="8" borderId="178" xfId="0" applyNumberFormat="1" applyFont="1" applyFill="1" applyBorder="1" applyAlignment="1">
      <alignment horizontal="center" vertical="center" wrapText="1" readingOrder="1"/>
    </xf>
    <xf numFmtId="166" fontId="14" fillId="8" borderId="232" xfId="0" applyNumberFormat="1" applyFont="1" applyFill="1" applyBorder="1" applyAlignment="1">
      <alignment horizontal="center" vertical="center" wrapText="1" readingOrder="1"/>
    </xf>
    <xf numFmtId="166" fontId="14" fillId="8" borderId="74" xfId="0" applyNumberFormat="1" applyFont="1" applyFill="1" applyBorder="1" applyAlignment="1">
      <alignment horizontal="center" vertical="center" wrapText="1" readingOrder="1"/>
    </xf>
    <xf numFmtId="166" fontId="36" fillId="4" borderId="231" xfId="0" applyNumberFormat="1" applyFont="1" applyFill="1" applyBorder="1" applyAlignment="1">
      <alignment horizontal="center" vertical="center" wrapText="1" readingOrder="1"/>
    </xf>
    <xf numFmtId="166" fontId="15" fillId="8" borderId="221" xfId="0" applyNumberFormat="1" applyFont="1" applyFill="1" applyBorder="1" applyAlignment="1">
      <alignment horizontal="center" vertical="center" wrapText="1" readingOrder="1"/>
    </xf>
    <xf numFmtId="166" fontId="15" fillId="8" borderId="177" xfId="0" applyNumberFormat="1" applyFont="1" applyFill="1" applyBorder="1" applyAlignment="1">
      <alignment horizontal="center" vertical="center" wrapText="1" readingOrder="1"/>
    </xf>
    <xf numFmtId="166" fontId="14" fillId="4" borderId="154" xfId="0" applyNumberFormat="1" applyFont="1" applyFill="1" applyBorder="1" applyAlignment="1">
      <alignment horizontal="center" vertical="center" wrapText="1" readingOrder="1"/>
    </xf>
    <xf numFmtId="166" fontId="14" fillId="4" borderId="145" xfId="0" applyNumberFormat="1" applyFont="1" applyFill="1" applyBorder="1" applyAlignment="1">
      <alignment horizontal="center" vertical="center" wrapText="1" readingOrder="1"/>
    </xf>
    <xf numFmtId="0" fontId="8" fillId="0" borderId="0" xfId="0" applyFont="1" applyAlignment="1">
      <alignment horizontal="left" indent="1"/>
    </xf>
    <xf numFmtId="166" fontId="14" fillId="0" borderId="145" xfId="0" applyNumberFormat="1" applyFont="1" applyFill="1" applyBorder="1" applyAlignment="1">
      <alignment horizontal="center" vertical="center" wrapText="1" readingOrder="1"/>
    </xf>
    <xf numFmtId="166" fontId="14" fillId="0" borderId="146" xfId="0" applyNumberFormat="1" applyFont="1" applyFill="1" applyBorder="1" applyAlignment="1">
      <alignment horizontal="center" vertical="center" wrapText="1" readingOrder="1"/>
    </xf>
    <xf numFmtId="0" fontId="19" fillId="0" borderId="0" xfId="0" applyFont="1" applyAlignment="1">
      <alignment horizontal="left" vertical="top" indent="1"/>
    </xf>
    <xf numFmtId="0" fontId="19" fillId="0" borderId="0" xfId="0" applyFont="1" applyAlignment="1">
      <alignment horizontal="left" wrapText="1" indent="1"/>
    </xf>
    <xf numFmtId="0" fontId="49" fillId="10" borderId="225" xfId="1" applyNumberFormat="1" applyFont="1" applyFill="1" applyBorder="1" applyAlignment="1">
      <alignment horizontal="center" vertical="center"/>
    </xf>
    <xf numFmtId="0" fontId="8" fillId="12" borderId="0" xfId="0" applyFont="1" applyFill="1" applyAlignment="1">
      <alignment horizontal="left" wrapText="1" indent="1"/>
    </xf>
    <xf numFmtId="168" fontId="49" fillId="10" borderId="227" xfId="1" applyNumberFormat="1" applyFont="1" applyFill="1" applyBorder="1" applyAlignment="1">
      <alignment horizontal="center" vertical="center"/>
    </xf>
    <xf numFmtId="168" fontId="49" fillId="10" borderId="228" xfId="1" applyNumberFormat="1" applyFont="1" applyFill="1" applyBorder="1" applyAlignment="1">
      <alignment horizontal="center" vertical="center"/>
    </xf>
    <xf numFmtId="168" fontId="49" fillId="10" borderId="229" xfId="1" applyNumberFormat="1" applyFont="1" applyFill="1" applyBorder="1" applyAlignment="1">
      <alignment horizontal="center" vertical="center"/>
    </xf>
    <xf numFmtId="0" fontId="42" fillId="0" borderId="205" xfId="0" applyFont="1" applyFill="1" applyBorder="1" applyAlignment="1">
      <alignment horizontal="center" vertical="center" wrapText="1" readingOrder="1"/>
    </xf>
    <xf numFmtId="0" fontId="42" fillId="0" borderId="206" xfId="0" applyFont="1" applyFill="1" applyBorder="1" applyAlignment="1">
      <alignment horizontal="center" vertical="center" wrapText="1" readingOrder="1"/>
    </xf>
    <xf numFmtId="0" fontId="42" fillId="0" borderId="26" xfId="0" applyFont="1" applyFill="1" applyBorder="1" applyAlignment="1">
      <alignment horizontal="center" vertical="center" wrapText="1" readingOrder="1"/>
    </xf>
    <xf numFmtId="0" fontId="42" fillId="0" borderId="27" xfId="0" applyFont="1" applyFill="1" applyBorder="1" applyAlignment="1">
      <alignment horizontal="center" vertical="center" wrapText="1" readingOrder="1"/>
    </xf>
    <xf numFmtId="0" fontId="11" fillId="11" borderId="205" xfId="0" applyFont="1" applyFill="1" applyBorder="1" applyAlignment="1">
      <alignment horizontal="center" vertical="center" wrapText="1" readingOrder="1"/>
    </xf>
    <xf numFmtId="0" fontId="11" fillId="11" borderId="206" xfId="0" applyFont="1" applyFill="1" applyBorder="1" applyAlignment="1">
      <alignment horizontal="center" vertical="center" wrapText="1" readingOrder="1"/>
    </xf>
    <xf numFmtId="0" fontId="14" fillId="0" borderId="206" xfId="0" applyFont="1" applyBorder="1" applyAlignment="1">
      <alignment horizontal="left" vertical="center" wrapText="1" readingOrder="1"/>
    </xf>
    <xf numFmtId="0" fontId="14" fillId="0" borderId="223" xfId="0" applyFont="1" applyBorder="1" applyAlignment="1">
      <alignment horizontal="left" vertical="center" wrapText="1" readingOrder="1"/>
    </xf>
    <xf numFmtId="0" fontId="8" fillId="12" borderId="0" xfId="0" applyFont="1" applyFill="1" applyAlignment="1">
      <alignment horizontal="left" indent="1"/>
    </xf>
    <xf numFmtId="0" fontId="42" fillId="0" borderId="0" xfId="1" applyNumberFormat="1" applyFont="1" applyFill="1" applyBorder="1" applyAlignment="1">
      <alignment horizontal="left" vertical="center" wrapText="1"/>
    </xf>
    <xf numFmtId="0" fontId="42" fillId="0" borderId="184" xfId="1" applyNumberFormat="1" applyFont="1" applyFill="1" applyBorder="1" applyAlignment="1">
      <alignment horizontal="left" vertical="center" wrapText="1"/>
    </xf>
    <xf numFmtId="168" fontId="42" fillId="0" borderId="0" xfId="1" applyNumberFormat="1" applyFont="1" applyFill="1" applyBorder="1" applyAlignment="1">
      <alignment horizontal="center" vertical="center" wrapText="1"/>
    </xf>
    <xf numFmtId="168" fontId="49" fillId="10" borderId="25" xfId="1" applyNumberFormat="1" applyFont="1" applyFill="1" applyBorder="1" applyAlignment="1">
      <alignment horizontal="center" vertical="center"/>
    </xf>
    <xf numFmtId="168" fontId="49" fillId="10" borderId="0" xfId="1" applyNumberFormat="1" applyFont="1" applyFill="1" applyBorder="1" applyAlignment="1">
      <alignment horizontal="center" vertical="center"/>
    </xf>
    <xf numFmtId="0" fontId="8" fillId="0" borderId="0" xfId="0" applyFont="1" applyAlignment="1">
      <alignment horizontal="left" wrapText="1" indent="1"/>
    </xf>
    <xf numFmtId="0" fontId="8" fillId="0" borderId="0" xfId="0" applyFont="1" applyAlignment="1">
      <alignment horizontal="center" vertical="center" textRotation="90"/>
    </xf>
    <xf numFmtId="0" fontId="8" fillId="0" borderId="0" xfId="0" applyFont="1" applyAlignment="1">
      <alignment horizontal="center" vertical="center" textRotation="90" wrapText="1"/>
    </xf>
    <xf numFmtId="0" fontId="11" fillId="10" borderId="56" xfId="0" applyFont="1" applyFill="1" applyBorder="1" applyAlignment="1">
      <alignment horizontal="center" vertical="center" wrapText="1" readingOrder="1"/>
    </xf>
    <xf numFmtId="0" fontId="11" fillId="10" borderId="180" xfId="0" applyFont="1" applyFill="1" applyBorder="1" applyAlignment="1">
      <alignment horizontal="center" vertical="center" wrapText="1" readingOrder="1"/>
    </xf>
    <xf numFmtId="1" fontId="24" fillId="3" borderId="56" xfId="0" applyNumberFormat="1" applyFont="1" applyFill="1" applyBorder="1" applyAlignment="1">
      <alignment horizontal="center" vertical="center" wrapText="1" readingOrder="1"/>
    </xf>
    <xf numFmtId="1" fontId="24" fillId="3" borderId="180" xfId="0" applyNumberFormat="1" applyFont="1" applyFill="1" applyBorder="1" applyAlignment="1">
      <alignment horizontal="center" vertical="center" wrapText="1" readingOrder="1"/>
    </xf>
    <xf numFmtId="164" fontId="24" fillId="3" borderId="56" xfId="0" applyNumberFormat="1" applyFont="1" applyFill="1" applyBorder="1" applyAlignment="1">
      <alignment horizontal="center" vertical="center" wrapText="1" readingOrder="1"/>
    </xf>
    <xf numFmtId="164" fontId="24" fillId="3" borderId="53" xfId="0" applyNumberFormat="1" applyFont="1" applyFill="1" applyBorder="1" applyAlignment="1">
      <alignment horizontal="center" vertical="center" wrapText="1" readingOrder="1"/>
    </xf>
    <xf numFmtId="1" fontId="24" fillId="4" borderId="56" xfId="0" applyNumberFormat="1" applyFont="1" applyFill="1" applyBorder="1" applyAlignment="1">
      <alignment horizontal="center" vertical="center" wrapText="1" readingOrder="1"/>
    </xf>
    <xf numFmtId="1" fontId="24" fillId="4" borderId="180" xfId="0" applyNumberFormat="1" applyFont="1" applyFill="1" applyBorder="1" applyAlignment="1">
      <alignment horizontal="center" vertical="center" wrapText="1" readingOrder="1"/>
    </xf>
    <xf numFmtId="1" fontId="24" fillId="3" borderId="53" xfId="0" applyNumberFormat="1" applyFont="1" applyFill="1" applyBorder="1" applyAlignment="1">
      <alignment horizontal="center" vertical="center" wrapText="1" readingOrder="1"/>
    </xf>
    <xf numFmtId="0" fontId="11" fillId="10" borderId="43" xfId="0" applyFont="1" applyFill="1" applyBorder="1" applyAlignment="1">
      <alignment horizontal="center" vertical="center" wrapText="1" readingOrder="1"/>
    </xf>
    <xf numFmtId="0" fontId="19" fillId="0" borderId="0" xfId="0" applyFont="1" applyFill="1" applyAlignment="1">
      <alignment horizontal="left" vertical="top" indent="1"/>
    </xf>
    <xf numFmtId="164" fontId="42" fillId="0" borderId="19" xfId="0" applyNumberFormat="1" applyFont="1" applyFill="1" applyBorder="1" applyAlignment="1">
      <alignment horizontal="center" vertical="center"/>
    </xf>
    <xf numFmtId="9" fontId="42" fillId="0" borderId="19" xfId="0" applyNumberFormat="1" applyFont="1" applyFill="1" applyBorder="1" applyAlignment="1">
      <alignment horizontal="center" vertical="center" wrapText="1"/>
    </xf>
    <xf numFmtId="0" fontId="42" fillId="0" borderId="19" xfId="0" applyFont="1" applyFill="1" applyBorder="1" applyAlignment="1">
      <alignment vertical="center"/>
    </xf>
    <xf numFmtId="184" fontId="8" fillId="0" borderId="0" xfId="0" applyNumberFormat="1" applyFont="1"/>
  </cellXfs>
  <cellStyles count="6">
    <cellStyle name="Comma" xfId="1" builtinId="3"/>
    <cellStyle name="Good" xfId="5" builtinId="26"/>
    <cellStyle name="Hyperlink" xfId="4" builtinId="8"/>
    <cellStyle name="Normal" xfId="0" builtinId="0"/>
    <cellStyle name="Normal 2" xfId="2"/>
    <cellStyle name="Percent" xfId="3" builtinId="5"/>
  </cellStyles>
  <dxfs count="1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90062"/>
      <rgbColor rgb="00BFE9EC"/>
      <rgbColor rgb="00686867"/>
      <rgbColor rgb="00A1B4BE"/>
      <rgbColor rgb="0091004B"/>
      <rgbColor rgb="009FA494"/>
      <rgbColor rgb="009A9A99"/>
      <rgbColor rgb="00C6C97F"/>
      <rgbColor rgb="00363534"/>
      <rgbColor rgb="0044697D"/>
      <rgbColor rgb="00FFFFFF"/>
      <rgbColor rgb="00404A29"/>
      <rgbColor rgb="005C6F8F"/>
      <rgbColor rgb="008E9300"/>
      <rgbColor rgb="007FD3D9"/>
      <rgbColor rgb="0000A8B4"/>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87FA5"/>
      <rgbColor rgb="00E3E4BF"/>
      <rgbColor rgb="00D0D9DE"/>
      <rgbColor rgb="00CFD2C9"/>
      <rgbColor rgb="00E3BFD2"/>
      <rgbColor rgb="00CDCCCC"/>
      <rgbColor rgb="00C9CFDA"/>
      <rgbColor rgb="00D3CBCA"/>
      <rgbColor rgb="00AD4078"/>
      <rgbColor rgb="00AAAE40"/>
      <rgbColor rgb="0070775F"/>
      <rgbColor rgb="00A69696"/>
      <rgbColor rgb="007A6262"/>
      <rgbColor rgb="004E2E2D"/>
      <rgbColor rgb="00263F6A"/>
      <rgbColor rgb="0040BEC7"/>
      <rgbColor rgb="00FFFFFF"/>
      <rgbColor rgb="00738F9E"/>
      <rgbColor rgb="00FFFFFF"/>
      <rgbColor rgb="00FFFFFF"/>
      <rgbColor rgb="00662046"/>
      <rgbColor rgb="00929FB4"/>
      <rgbColor rgb="00FFFFFF"/>
      <rgbColor rgb="00000000"/>
    </indexedColors>
    <mruColors>
      <color rgb="FF363534"/>
      <color rgb="FFFFFFCC"/>
      <color rgb="FFFF0066"/>
      <color rgb="FFCC0066"/>
      <color rgb="FFEDC6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400050</xdr:colOff>
      <xdr:row>12</xdr:row>
      <xdr:rowOff>95250</xdr:rowOff>
    </xdr:from>
    <xdr:to>
      <xdr:col>9</xdr:col>
      <xdr:colOff>685800</xdr:colOff>
      <xdr:row>12</xdr:row>
      <xdr:rowOff>95251</xdr:rowOff>
    </xdr:to>
    <xdr:cxnSp macro="">
      <xdr:nvCxnSpPr>
        <xdr:cNvPr id="3" name="Straight Arrow Connector 2"/>
        <xdr:cNvCxnSpPr/>
      </xdr:nvCxnSpPr>
      <xdr:spPr>
        <a:xfrm flipV="1">
          <a:off x="5495925" y="2343150"/>
          <a:ext cx="285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47625</xdr:colOff>
      <xdr:row>12</xdr:row>
      <xdr:rowOff>95250</xdr:rowOff>
    </xdr:from>
    <xdr:to>
      <xdr:col>8</xdr:col>
      <xdr:colOff>371475</xdr:colOff>
      <xdr:row>12</xdr:row>
      <xdr:rowOff>95251</xdr:rowOff>
    </xdr:to>
    <xdr:cxnSp macro="">
      <xdr:nvCxnSpPr>
        <xdr:cNvPr id="5" name="Straight Arrow Connector 4"/>
        <xdr:cNvCxnSpPr/>
      </xdr:nvCxnSpPr>
      <xdr:spPr>
        <a:xfrm flipH="1">
          <a:off x="6800850" y="2524125"/>
          <a:ext cx="3238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Phoenix (Excel)">
      <a:dk1>
        <a:srgbClr val="000000"/>
      </a:dk1>
      <a:lt1>
        <a:srgbClr val="FFFFFF"/>
      </a:lt1>
      <a:dk2>
        <a:srgbClr val="363534"/>
      </a:dk2>
      <a:lt2>
        <a:srgbClr val="FFF4EC"/>
      </a:lt2>
      <a:accent1>
        <a:srgbClr val="331E38"/>
      </a:accent1>
      <a:accent2>
        <a:srgbClr val="FF455D"/>
      </a:accent2>
      <a:accent3>
        <a:srgbClr val="FFA687"/>
      </a:accent3>
      <a:accent4>
        <a:srgbClr val="AC7CF7"/>
      </a:accent4>
      <a:accent5>
        <a:srgbClr val="3FA1FF"/>
      </a:accent5>
      <a:accent6>
        <a:srgbClr val="70DDEC"/>
      </a:accent6>
      <a:hlink>
        <a:srgbClr val="331E38"/>
      </a:hlink>
      <a:folHlink>
        <a:srgbClr val="7142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tabSelected="1" zoomScale="80" zoomScaleNormal="80" workbookViewId="0">
      <selection activeCell="L31" sqref="L31"/>
    </sheetView>
  </sheetViews>
  <sheetFormatPr defaultRowHeight="18.75"/>
  <cols>
    <col min="1" max="1" width="9.140625" style="343"/>
    <col min="2" max="2" width="8.28515625" style="53" bestFit="1" customWidth="1"/>
    <col min="3" max="3" width="60" style="38" customWidth="1"/>
    <col min="4" max="4" width="15.85546875" style="53" customWidth="1"/>
    <col min="5" max="5" width="9.140625" style="2"/>
    <col min="6" max="6" width="10.85546875" style="2" bestFit="1" customWidth="1"/>
    <col min="7" max="16384" width="9.140625" style="2"/>
  </cols>
  <sheetData>
    <row r="1" spans="1:6" ht="24" customHeight="1" thickBot="1">
      <c r="A1" s="679"/>
      <c r="B1" s="679" t="s">
        <v>41</v>
      </c>
      <c r="C1" s="679" t="s">
        <v>42</v>
      </c>
      <c r="D1" s="679" t="s">
        <v>43</v>
      </c>
      <c r="F1" s="51"/>
    </row>
    <row r="2" spans="1:6" ht="24.95" customHeight="1" thickTop="1">
      <c r="A2" s="779" t="s">
        <v>185</v>
      </c>
      <c r="B2" s="666">
        <v>1</v>
      </c>
      <c r="C2" s="64" t="s">
        <v>0</v>
      </c>
      <c r="D2" s="674" t="s">
        <v>742</v>
      </c>
    </row>
    <row r="3" spans="1:6" ht="24.95" customHeight="1">
      <c r="A3" s="779"/>
      <c r="B3" s="666">
        <v>2</v>
      </c>
      <c r="C3" s="64" t="s">
        <v>751</v>
      </c>
      <c r="D3" s="674" t="s">
        <v>334</v>
      </c>
      <c r="F3" s="667"/>
    </row>
    <row r="4" spans="1:6" ht="24.95" customHeight="1">
      <c r="A4" s="779"/>
      <c r="B4" s="666">
        <v>3</v>
      </c>
      <c r="C4" s="64" t="s">
        <v>1</v>
      </c>
      <c r="D4" s="674" t="s">
        <v>743</v>
      </c>
    </row>
    <row r="5" spans="1:6" ht="24.95" customHeight="1">
      <c r="A5" s="779"/>
      <c r="B5" s="666">
        <v>4</v>
      </c>
      <c r="C5" s="64" t="s">
        <v>439</v>
      </c>
      <c r="D5" s="674" t="s">
        <v>137</v>
      </c>
    </row>
    <row r="6" spans="1:6" ht="24.95" customHeight="1" thickBot="1">
      <c r="A6" s="780"/>
      <c r="B6" s="668">
        <v>5</v>
      </c>
      <c r="C6" s="669" t="s">
        <v>438</v>
      </c>
      <c r="D6" s="675" t="s">
        <v>229</v>
      </c>
    </row>
    <row r="7" spans="1:6" ht="24.95" customHeight="1">
      <c r="A7" s="784" t="s">
        <v>186</v>
      </c>
      <c r="B7" s="670" t="s">
        <v>433</v>
      </c>
      <c r="C7" s="671" t="s">
        <v>417</v>
      </c>
      <c r="D7" s="672" t="s">
        <v>44</v>
      </c>
    </row>
    <row r="8" spans="1:6" ht="24.95" customHeight="1">
      <c r="A8" s="785"/>
      <c r="B8" s="666" t="s">
        <v>434</v>
      </c>
      <c r="C8" s="57" t="s">
        <v>418</v>
      </c>
      <c r="D8" s="674" t="s">
        <v>229</v>
      </c>
    </row>
    <row r="9" spans="1:6" ht="24.95" customHeight="1">
      <c r="A9" s="785"/>
      <c r="B9" s="666" t="s">
        <v>557</v>
      </c>
      <c r="C9" s="57" t="s">
        <v>558</v>
      </c>
      <c r="D9" s="674" t="s">
        <v>741</v>
      </c>
    </row>
    <row r="10" spans="1:6" ht="24.95" customHeight="1" thickBot="1">
      <c r="A10" s="786"/>
      <c r="B10" s="666" t="s">
        <v>560</v>
      </c>
      <c r="C10" s="669" t="s">
        <v>559</v>
      </c>
      <c r="D10" s="675" t="s">
        <v>741</v>
      </c>
    </row>
    <row r="11" spans="1:6" ht="24.95" customHeight="1">
      <c r="A11" s="787" t="s">
        <v>187</v>
      </c>
      <c r="B11" s="676">
        <v>8</v>
      </c>
      <c r="C11" s="696" t="s">
        <v>45</v>
      </c>
      <c r="D11" s="690" t="s">
        <v>742</v>
      </c>
    </row>
    <row r="12" spans="1:6" ht="24.95" customHeight="1">
      <c r="A12" s="788"/>
      <c r="B12" s="666">
        <v>9</v>
      </c>
      <c r="C12" s="57" t="s">
        <v>48</v>
      </c>
      <c r="D12" s="674" t="s">
        <v>740</v>
      </c>
    </row>
    <row r="13" spans="1:6" ht="24.95" customHeight="1">
      <c r="A13" s="788"/>
      <c r="B13" s="666">
        <v>10</v>
      </c>
      <c r="C13" s="57" t="s">
        <v>394</v>
      </c>
      <c r="D13" s="674" t="s">
        <v>740</v>
      </c>
    </row>
    <row r="14" spans="1:6" ht="24.95" customHeight="1">
      <c r="A14" s="788"/>
      <c r="B14" s="666">
        <v>11</v>
      </c>
      <c r="C14" s="57" t="s">
        <v>49</v>
      </c>
      <c r="D14" s="674" t="s">
        <v>229</v>
      </c>
    </row>
    <row r="15" spans="1:6" ht="24.95" customHeight="1" thickBot="1">
      <c r="A15" s="789"/>
      <c r="B15" s="668">
        <v>12</v>
      </c>
      <c r="C15" s="669" t="s">
        <v>46</v>
      </c>
      <c r="D15" s="675" t="s">
        <v>137</v>
      </c>
    </row>
    <row r="16" spans="1:6" ht="24.95" customHeight="1">
      <c r="A16" s="793" t="s">
        <v>3</v>
      </c>
      <c r="B16" s="670" t="s">
        <v>397</v>
      </c>
      <c r="C16" s="671" t="s">
        <v>411</v>
      </c>
      <c r="D16" s="672" t="s">
        <v>44</v>
      </c>
    </row>
    <row r="17" spans="1:4" ht="24.95" customHeight="1">
      <c r="A17" s="794"/>
      <c r="B17" s="666" t="s">
        <v>398</v>
      </c>
      <c r="C17" s="64" t="s">
        <v>527</v>
      </c>
      <c r="D17" s="674" t="s">
        <v>229</v>
      </c>
    </row>
    <row r="18" spans="1:4" ht="24.95" customHeight="1">
      <c r="A18" s="794"/>
      <c r="B18" s="666">
        <v>14</v>
      </c>
      <c r="C18" s="64" t="s">
        <v>395</v>
      </c>
      <c r="D18" s="674" t="s">
        <v>741</v>
      </c>
    </row>
    <row r="19" spans="1:4" ht="24.95" customHeight="1">
      <c r="A19" s="794"/>
      <c r="B19" s="677" t="s">
        <v>435</v>
      </c>
      <c r="C19" s="678" t="s">
        <v>399</v>
      </c>
      <c r="D19" s="673" t="s">
        <v>590</v>
      </c>
    </row>
    <row r="20" spans="1:4" ht="24.95" customHeight="1" thickBot="1">
      <c r="A20" s="795"/>
      <c r="B20" s="668" t="s">
        <v>436</v>
      </c>
      <c r="C20" s="669" t="s">
        <v>510</v>
      </c>
      <c r="D20" s="675" t="s">
        <v>229</v>
      </c>
    </row>
    <row r="21" spans="1:4" ht="24.95" customHeight="1">
      <c r="A21" s="790" t="s">
        <v>5</v>
      </c>
      <c r="B21" s="676">
        <v>16</v>
      </c>
      <c r="C21" s="696" t="s">
        <v>228</v>
      </c>
      <c r="D21" s="690" t="s">
        <v>44</v>
      </c>
    </row>
    <row r="22" spans="1:4" ht="24.95" customHeight="1">
      <c r="A22" s="791"/>
      <c r="B22" s="666">
        <v>17</v>
      </c>
      <c r="C22" s="57" t="s">
        <v>337</v>
      </c>
      <c r="D22" s="674" t="s">
        <v>137</v>
      </c>
    </row>
    <row r="23" spans="1:4" ht="24.95" customHeight="1">
      <c r="A23" s="791"/>
      <c r="B23" s="666">
        <v>18</v>
      </c>
      <c r="C23" s="57" t="s">
        <v>294</v>
      </c>
      <c r="D23" s="674" t="s">
        <v>741</v>
      </c>
    </row>
    <row r="24" spans="1:4" ht="24.95" customHeight="1">
      <c r="A24" s="791"/>
      <c r="B24" s="666">
        <v>19</v>
      </c>
      <c r="C24" s="57" t="s">
        <v>286</v>
      </c>
      <c r="D24" s="674" t="s">
        <v>229</v>
      </c>
    </row>
    <row r="25" spans="1:4" ht="24.95" customHeight="1" thickBot="1">
      <c r="A25" s="792"/>
      <c r="B25" s="668">
        <v>20</v>
      </c>
      <c r="C25" s="669" t="s">
        <v>419</v>
      </c>
      <c r="D25" s="675" t="s">
        <v>47</v>
      </c>
    </row>
    <row r="26" spans="1:4" ht="24.95" customHeight="1">
      <c r="A26" s="781" t="s">
        <v>184</v>
      </c>
      <c r="B26" s="676">
        <v>21</v>
      </c>
      <c r="C26" s="696" t="s">
        <v>511</v>
      </c>
      <c r="D26" s="690" t="s">
        <v>44</v>
      </c>
    </row>
    <row r="27" spans="1:4" ht="24.95" customHeight="1">
      <c r="A27" s="782"/>
      <c r="B27" s="666">
        <v>22</v>
      </c>
      <c r="C27" s="64" t="s">
        <v>259</v>
      </c>
      <c r="D27" s="674" t="s">
        <v>742</v>
      </c>
    </row>
    <row r="28" spans="1:4" ht="24.95" customHeight="1">
      <c r="A28" s="782"/>
      <c r="B28" s="666">
        <v>23</v>
      </c>
      <c r="C28" s="64" t="s">
        <v>2</v>
      </c>
      <c r="D28" s="674" t="s">
        <v>44</v>
      </c>
    </row>
    <row r="29" spans="1:4" ht="24.95" customHeight="1" thickBot="1">
      <c r="A29" s="783"/>
      <c r="B29" s="668">
        <v>24</v>
      </c>
      <c r="C29" s="697" t="s">
        <v>285</v>
      </c>
      <c r="D29" s="675" t="s">
        <v>137</v>
      </c>
    </row>
    <row r="30" spans="1:4" ht="16.5" customHeight="1"/>
    <row r="31" spans="1:4" ht="16.5" customHeight="1"/>
    <row r="32" spans="1:4" ht="16.5" customHeight="1"/>
    <row r="33" ht="16.5" customHeight="1"/>
    <row r="34" ht="16.5" customHeight="1"/>
    <row r="35" ht="15.75" customHeight="1"/>
    <row r="36" ht="15.75" customHeight="1"/>
    <row r="37" ht="15.75" customHeight="1"/>
    <row r="38" ht="15.75" customHeight="1"/>
    <row r="39" ht="15.75" customHeight="1"/>
    <row r="40" ht="15.75" customHeight="1"/>
    <row r="41" ht="15.75" customHeight="1"/>
  </sheetData>
  <mergeCells count="6">
    <mergeCell ref="A2:A6"/>
    <mergeCell ref="A26:A29"/>
    <mergeCell ref="A7:A10"/>
    <mergeCell ref="A11:A15"/>
    <mergeCell ref="A21:A25"/>
    <mergeCell ref="A16:A20"/>
  </mergeCells>
  <phoneticPr fontId="0" type="noConversion"/>
  <hyperlinks>
    <hyperlink ref="B2" location="'1 - Cash Generation'!A1" display="'1 - Cash Generation'!A1"/>
    <hyperlink ref="B3" location="'2 - Cash target rec'!A1" display="'2 - Cash target rec'!A1"/>
    <hyperlink ref="B4" location="'3 - HoldCo cashflow'!A1" display="'3 - HoldCo cashflow'!A1"/>
    <hyperlink ref="B5" location="'4 - Sources &amp; uses'!A1" display="'4 - Sources &amp; uses'!A1"/>
    <hyperlink ref="B6" location="'5 - Long-term free cash'!A1" display="'5 - Long-term free cash'!A1"/>
    <hyperlink ref="B7" location="'6a - IFRS IP format (historic)'!A1" display="6a"/>
    <hyperlink ref="B8" location="'6b - IFRS IP format (2020+)'!A1" display="6b"/>
    <hyperlink ref="B11" location="'8 - Management Actions'!A1" display="'8 - Management Actions'!A1"/>
    <hyperlink ref="B12" location="'9 - PGH Solvency'!A1" display="'9 - PGH Solvency'!A1"/>
    <hyperlink ref="B13" location="'10 - LifeCo Free Surplus'!A1" display="'10 - LifeCo Free Surplus'!A1"/>
    <hyperlink ref="B14" location="'11 - SCR breakdown'!A1" display="'11 - SCR breakdown'!A1"/>
    <hyperlink ref="B15" location="'12 - Sensitivities'!A1" display="'12 - Sensitivities'!A1"/>
    <hyperlink ref="B16" location="'13a - AUA &amp; flows'!A1" display="13a"/>
    <hyperlink ref="B17" location="'13b - AUA &amp; Flows (FY 2020+)'!A1" display="13b"/>
    <hyperlink ref="B18" location="'14 - AUA by fund'!A1" display="'14 - AUA by fund'!A1"/>
    <hyperlink ref="B19" location="'15a - New business (historic)'!A1" display="15a"/>
    <hyperlink ref="B20" location="'15b - New business (2020+)'!A1" display="15b"/>
    <hyperlink ref="B21" location="'16 - Asset data'!A1" display="'16 - Asset data'!A1"/>
    <hyperlink ref="B22" location="'17 - Debt exposure country'!A1" display="'17 - Debt exposure country'!A1"/>
    <hyperlink ref="B23" location="'18 - Credit rating debt'!A1" display="'18 - Credit rating debt'!A1"/>
    <hyperlink ref="B24" location="'19 - Sh Debt by sector'!A1" display="'19 - Sh Debt by sector'!A1"/>
    <hyperlink ref="B25" location="'20 - Illiquids'!A1" display="'20 - Illiquids'!A1"/>
    <hyperlink ref="B26" location="'21 - Leverage'!A1" display="'21 - Leverage'!A1"/>
    <hyperlink ref="B27" location="'22 - Dividends'!A1" display="'22 - Dividends'!A1"/>
    <hyperlink ref="B28" location="'23 - Acqs'!A1" display="'23 - Acqs'!A1"/>
    <hyperlink ref="B29" location="'24 - SH debt'!A1" display="'24 - SH debt'!A1"/>
    <hyperlink ref="B9" location="'7a - Operating profit analysis'!A1" display="7a"/>
    <hyperlink ref="B10" location="'7b - Operating profit drivers'!A1" display="7b"/>
  </hyperlinks>
  <pageMargins left="0.74803149606299213" right="0.74803149606299213" top="0.98425196850393704" bottom="0.98425196850393704" header="0.51181102362204722" footer="0.51181102362204722"/>
  <pageSetup paperSize="9" orientation="portrait" r:id="rId1"/>
  <headerFooter alignWithMargins="0">
    <oddFooter>&amp;LClassification: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H34"/>
  <sheetViews>
    <sheetView topLeftCell="A4" workbookViewId="0">
      <selection activeCell="H22" sqref="H22"/>
    </sheetView>
  </sheetViews>
  <sheetFormatPr defaultRowHeight="16.5"/>
  <cols>
    <col min="1" max="1" width="16.28515625" style="2" customWidth="1"/>
    <col min="2" max="2" width="41" style="38" customWidth="1"/>
    <col min="3" max="3" width="35" style="2" customWidth="1"/>
    <col min="4" max="4" width="29.85546875" style="2" customWidth="1"/>
    <col min="5" max="11" width="24.7109375" style="2" customWidth="1"/>
    <col min="12" max="16384" width="9.140625" style="2"/>
  </cols>
  <sheetData>
    <row r="1" spans="1:8" ht="20.25">
      <c r="A1" s="1" t="s">
        <v>561</v>
      </c>
      <c r="E1" s="191"/>
    </row>
    <row r="2" spans="1:8" ht="20.25">
      <c r="A2" s="1"/>
      <c r="E2" s="191"/>
    </row>
    <row r="3" spans="1:8" ht="21" thickBot="1">
      <c r="A3" s="1" t="s">
        <v>617</v>
      </c>
      <c r="B3" s="2"/>
      <c r="E3" s="3" t="s">
        <v>20</v>
      </c>
      <c r="F3" s="158"/>
      <c r="G3" s="158"/>
      <c r="H3" s="3"/>
    </row>
    <row r="4" spans="1:8" ht="20.25" thickTop="1" thickBot="1">
      <c r="A4" s="803" t="s">
        <v>562</v>
      </c>
      <c r="B4" s="803" t="s">
        <v>563</v>
      </c>
      <c r="C4" s="805" t="s">
        <v>564</v>
      </c>
      <c r="D4" s="189" t="s">
        <v>359</v>
      </c>
      <c r="E4" s="189" t="s">
        <v>565</v>
      </c>
      <c r="F4" s="189" t="s">
        <v>566</v>
      </c>
    </row>
    <row r="5" spans="1:8" ht="20.25" thickTop="1" thickBot="1">
      <c r="A5" s="804"/>
      <c r="B5" s="804"/>
      <c r="C5" s="806"/>
      <c r="D5" s="189" t="s">
        <v>51</v>
      </c>
      <c r="E5" s="189" t="s">
        <v>51</v>
      </c>
      <c r="F5" s="189" t="s">
        <v>567</v>
      </c>
    </row>
    <row r="6" spans="1:8" ht="44.25" customHeight="1" thickTop="1" thickBot="1">
      <c r="A6" s="218" t="s">
        <v>446</v>
      </c>
      <c r="B6" s="218" t="s">
        <v>568</v>
      </c>
      <c r="C6" s="218" t="s">
        <v>569</v>
      </c>
      <c r="D6" s="776">
        <v>124</v>
      </c>
      <c r="E6" s="219">
        <v>50</v>
      </c>
      <c r="F6" s="219">
        <v>35</v>
      </c>
    </row>
    <row r="7" spans="1:8" ht="44.25" customHeight="1" thickBot="1">
      <c r="A7" s="218" t="s">
        <v>446</v>
      </c>
      <c r="B7" s="218" t="s">
        <v>570</v>
      </c>
      <c r="C7" s="218" t="s">
        <v>571</v>
      </c>
      <c r="D7" s="776">
        <v>31</v>
      </c>
      <c r="E7" s="219">
        <v>4</v>
      </c>
      <c r="F7" s="219" t="s">
        <v>572</v>
      </c>
    </row>
    <row r="8" spans="1:8" ht="44.25" customHeight="1" thickBot="1">
      <c r="A8" s="218" t="s">
        <v>446</v>
      </c>
      <c r="B8" s="218" t="s">
        <v>207</v>
      </c>
      <c r="C8" s="218" t="s">
        <v>573</v>
      </c>
      <c r="D8" s="776">
        <v>349</v>
      </c>
      <c r="E8" s="219">
        <v>80</v>
      </c>
      <c r="F8" s="219">
        <v>49</v>
      </c>
    </row>
    <row r="9" spans="1:8" ht="44.25" customHeight="1" thickBot="1">
      <c r="A9" s="218" t="s">
        <v>446</v>
      </c>
      <c r="B9" s="218" t="s">
        <v>574</v>
      </c>
      <c r="C9" s="218" t="s">
        <v>575</v>
      </c>
      <c r="D9" s="776">
        <f>18-17</f>
        <v>1</v>
      </c>
      <c r="E9" s="219">
        <v>3</v>
      </c>
      <c r="F9" s="219" t="s">
        <v>572</v>
      </c>
    </row>
    <row r="10" spans="1:8" ht="44.25" customHeight="1" thickBot="1">
      <c r="A10" s="218" t="s">
        <v>446</v>
      </c>
      <c r="B10" s="218" t="s">
        <v>576</v>
      </c>
      <c r="C10" s="218" t="s">
        <v>577</v>
      </c>
      <c r="D10" s="776">
        <v>32</v>
      </c>
      <c r="E10" s="219">
        <v>4</v>
      </c>
      <c r="F10" s="219" t="s">
        <v>572</v>
      </c>
    </row>
    <row r="11" spans="1:8" ht="26.25" customHeight="1" thickBot="1">
      <c r="A11" s="218"/>
      <c r="B11" s="218"/>
      <c r="C11" s="218"/>
      <c r="D11" s="776"/>
      <c r="E11" s="219"/>
      <c r="F11" s="219"/>
    </row>
    <row r="12" spans="1:8" ht="44.25" customHeight="1" thickBot="1">
      <c r="A12" s="218" t="s">
        <v>445</v>
      </c>
      <c r="B12" s="218" t="s">
        <v>578</v>
      </c>
      <c r="C12" s="218" t="s">
        <v>579</v>
      </c>
      <c r="D12" s="776">
        <v>631</v>
      </c>
      <c r="E12" s="219">
        <v>40</v>
      </c>
      <c r="F12" s="219">
        <v>41</v>
      </c>
    </row>
    <row r="14" spans="1:8">
      <c r="A14" s="38" t="s">
        <v>745</v>
      </c>
      <c r="B14" s="693" t="s">
        <v>746</v>
      </c>
      <c r="C14" s="694"/>
      <c r="D14" s="694"/>
      <c r="E14" s="694"/>
      <c r="F14" s="694"/>
    </row>
    <row r="15" spans="1:8">
      <c r="B15" s="38" t="s">
        <v>747</v>
      </c>
    </row>
    <row r="17" spans="1:7" ht="21" thickBot="1">
      <c r="A17" s="1" t="s">
        <v>582</v>
      </c>
      <c r="G17" s="29"/>
    </row>
    <row r="18" spans="1:7" ht="20.25" thickTop="1" thickBot="1">
      <c r="A18" s="803" t="s">
        <v>562</v>
      </c>
      <c r="B18" s="803" t="s">
        <v>563</v>
      </c>
      <c r="C18" s="805" t="s">
        <v>564</v>
      </c>
      <c r="D18" s="189" t="s">
        <v>359</v>
      </c>
      <c r="E18" s="189" t="s">
        <v>565</v>
      </c>
      <c r="F18" s="189" t="s">
        <v>566</v>
      </c>
      <c r="G18" s="194"/>
    </row>
    <row r="19" spans="1:7" ht="20.25" thickTop="1" thickBot="1">
      <c r="A19" s="804"/>
      <c r="B19" s="804"/>
      <c r="C19" s="806"/>
      <c r="D19" s="189" t="s">
        <v>51</v>
      </c>
      <c r="E19" s="189" t="s">
        <v>51</v>
      </c>
      <c r="F19" s="189" t="s">
        <v>567</v>
      </c>
      <c r="G19" s="194"/>
    </row>
    <row r="20" spans="1:7" ht="44.25" customHeight="1" thickTop="1" thickBot="1">
      <c r="A20" s="218" t="s">
        <v>446</v>
      </c>
      <c r="B20" s="218" t="s">
        <v>568</v>
      </c>
      <c r="C20" s="218" t="s">
        <v>569</v>
      </c>
      <c r="D20" s="776">
        <v>149</v>
      </c>
      <c r="E20" s="220">
        <v>52</v>
      </c>
      <c r="F20" s="220">
        <v>45</v>
      </c>
      <c r="G20" s="194"/>
    </row>
    <row r="21" spans="1:7" ht="44.25" customHeight="1" thickBot="1">
      <c r="A21" s="218" t="s">
        <v>446</v>
      </c>
      <c r="B21" s="218" t="s">
        <v>570</v>
      </c>
      <c r="C21" s="218" t="s">
        <v>571</v>
      </c>
      <c r="D21" s="777">
        <v>-1</v>
      </c>
      <c r="E21" s="220">
        <v>4</v>
      </c>
      <c r="F21" s="220" t="s">
        <v>572</v>
      </c>
      <c r="G21" s="194"/>
    </row>
    <row r="22" spans="1:7" ht="44.25" customHeight="1" thickBot="1">
      <c r="A22" s="218" t="s">
        <v>446</v>
      </c>
      <c r="B22" s="218" t="s">
        <v>207</v>
      </c>
      <c r="C22" s="218" t="s">
        <v>573</v>
      </c>
      <c r="D22" s="776">
        <v>228</v>
      </c>
      <c r="E22" s="220">
        <v>78</v>
      </c>
      <c r="F22" s="220">
        <v>42</v>
      </c>
      <c r="G22" s="194"/>
    </row>
    <row r="23" spans="1:7" ht="44.25" customHeight="1" thickBot="1">
      <c r="A23" s="218" t="s">
        <v>446</v>
      </c>
      <c r="B23" s="218" t="s">
        <v>574</v>
      </c>
      <c r="C23" s="218" t="s">
        <v>575</v>
      </c>
      <c r="D23" s="776">
        <v>18</v>
      </c>
      <c r="E23" s="220">
        <v>3</v>
      </c>
      <c r="F23" s="220" t="s">
        <v>572</v>
      </c>
      <c r="G23" s="194"/>
    </row>
    <row r="24" spans="1:7" ht="44.25" customHeight="1" thickBot="1">
      <c r="A24" s="218" t="s">
        <v>446</v>
      </c>
      <c r="B24" s="218" t="s">
        <v>576</v>
      </c>
      <c r="C24" s="218" t="s">
        <v>577</v>
      </c>
      <c r="D24" s="776">
        <v>37</v>
      </c>
      <c r="E24" s="220">
        <v>3</v>
      </c>
      <c r="F24" s="220" t="s">
        <v>572</v>
      </c>
      <c r="G24" s="194"/>
    </row>
    <row r="25" spans="1:7" ht="26.25" customHeight="1" thickBot="1">
      <c r="A25" s="218"/>
      <c r="B25" s="218"/>
      <c r="C25" s="218"/>
      <c r="D25" s="776"/>
      <c r="E25" s="220"/>
      <c r="F25" s="220"/>
      <c r="G25" s="194"/>
    </row>
    <row r="26" spans="1:7" ht="44.25" customHeight="1" thickBot="1">
      <c r="A26" s="218" t="s">
        <v>445</v>
      </c>
      <c r="B26" s="218" t="s">
        <v>578</v>
      </c>
      <c r="C26" s="218" t="s">
        <v>579</v>
      </c>
      <c r="D26" s="776">
        <v>708</v>
      </c>
      <c r="E26" s="220">
        <v>39</v>
      </c>
      <c r="F26" s="220">
        <v>39</v>
      </c>
      <c r="G26" s="194"/>
    </row>
    <row r="27" spans="1:7">
      <c r="G27" s="194"/>
    </row>
    <row r="28" spans="1:7">
      <c r="G28" s="194"/>
    </row>
    <row r="29" spans="1:7">
      <c r="G29" s="194"/>
    </row>
    <row r="30" spans="1:7">
      <c r="G30" s="194"/>
    </row>
    <row r="31" spans="1:7">
      <c r="G31" s="194"/>
    </row>
    <row r="32" spans="1:7">
      <c r="G32" s="194"/>
    </row>
    <row r="33" spans="7:7">
      <c r="G33" s="194"/>
    </row>
    <row r="34" spans="7:7">
      <c r="G34" s="194"/>
    </row>
  </sheetData>
  <mergeCells count="6">
    <mergeCell ref="A4:A5"/>
    <mergeCell ref="B4:B5"/>
    <mergeCell ref="C4:C5"/>
    <mergeCell ref="A18:A19"/>
    <mergeCell ref="B18:B19"/>
    <mergeCell ref="C18:C19"/>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15"/>
  <sheetViews>
    <sheetView workbookViewId="0">
      <selection activeCell="I25" sqref="I25"/>
    </sheetView>
  </sheetViews>
  <sheetFormatPr defaultRowHeight="16.5"/>
  <cols>
    <col min="1" max="1" width="49.42578125" style="38" customWidth="1"/>
    <col min="2" max="13" width="13.7109375" style="38" customWidth="1"/>
    <col min="14" max="16384" width="9.140625" style="38"/>
  </cols>
  <sheetData>
    <row r="1" spans="1:13" ht="20.25">
      <c r="A1" s="37" t="s">
        <v>77</v>
      </c>
    </row>
    <row r="2" spans="1:13" ht="17.25" thickBot="1">
      <c r="K2" s="221"/>
    </row>
    <row r="3" spans="1:13" s="5" customFormat="1" ht="35.1" customHeight="1" thickTop="1" thickBot="1">
      <c r="B3" s="60">
        <v>2010</v>
      </c>
      <c r="C3" s="60">
        <v>2011</v>
      </c>
      <c r="D3" s="60">
        <v>2012</v>
      </c>
      <c r="E3" s="60">
        <v>2013</v>
      </c>
      <c r="F3" s="60">
        <v>2014</v>
      </c>
      <c r="G3" s="60">
        <v>2015</v>
      </c>
      <c r="H3" s="60">
        <v>2016</v>
      </c>
      <c r="I3" s="60">
        <v>2017</v>
      </c>
      <c r="J3" s="60">
        <v>2018</v>
      </c>
      <c r="K3" s="60">
        <v>2019</v>
      </c>
      <c r="L3" s="60">
        <v>2020</v>
      </c>
      <c r="M3" s="60">
        <v>2021</v>
      </c>
    </row>
    <row r="4" spans="1:13" ht="21" customHeight="1" thickTop="1" thickBot="1">
      <c r="A4" s="222" t="s">
        <v>488</v>
      </c>
      <c r="B4" s="223"/>
      <c r="C4" s="223"/>
      <c r="D4" s="223"/>
      <c r="E4" s="223"/>
      <c r="F4" s="223"/>
      <c r="G4" s="223"/>
      <c r="H4" s="223"/>
      <c r="I4" s="223"/>
      <c r="J4" s="223"/>
      <c r="K4" s="223"/>
      <c r="L4" s="223"/>
      <c r="M4" s="223"/>
    </row>
    <row r="5" spans="1:13" ht="21" customHeight="1" thickBot="1">
      <c r="A5" s="224" t="s">
        <v>117</v>
      </c>
      <c r="B5" s="225">
        <v>242</v>
      </c>
      <c r="C5" s="225">
        <v>359</v>
      </c>
      <c r="D5" s="225">
        <v>209</v>
      </c>
      <c r="E5" s="225">
        <v>332</v>
      </c>
      <c r="F5" s="225">
        <v>180</v>
      </c>
      <c r="G5" s="225">
        <v>20</v>
      </c>
      <c r="H5" s="225">
        <v>265</v>
      </c>
      <c r="I5" s="225">
        <v>380</v>
      </c>
      <c r="J5" s="225">
        <v>237</v>
      </c>
      <c r="K5" s="225">
        <v>286</v>
      </c>
      <c r="L5" s="226">
        <v>0.9</v>
      </c>
      <c r="M5" s="226">
        <v>0.8</v>
      </c>
    </row>
    <row r="6" spans="1:13" ht="21" customHeight="1" thickBot="1">
      <c r="A6" s="227" t="s">
        <v>584</v>
      </c>
      <c r="B6" s="228">
        <v>242</v>
      </c>
      <c r="C6" s="228">
        <v>601</v>
      </c>
      <c r="D6" s="228">
        <v>810</v>
      </c>
      <c r="E6" s="229">
        <v>1.1000000000000001</v>
      </c>
      <c r="F6" s="229">
        <v>1.3</v>
      </c>
      <c r="G6" s="229">
        <v>1.3</v>
      </c>
      <c r="H6" s="229">
        <v>1.6</v>
      </c>
      <c r="I6" s="229">
        <v>2</v>
      </c>
      <c r="J6" s="229">
        <v>2.2000000000000002</v>
      </c>
      <c r="K6" s="229">
        <v>2.5</v>
      </c>
      <c r="L6" s="230">
        <v>3.4</v>
      </c>
      <c r="M6" s="226">
        <v>4.2</v>
      </c>
    </row>
    <row r="7" spans="1:13">
      <c r="B7" s="41"/>
      <c r="C7" s="41"/>
      <c r="D7" s="41"/>
      <c r="E7" s="41"/>
      <c r="F7" s="41"/>
      <c r="G7" s="41"/>
      <c r="H7" s="41"/>
      <c r="I7" s="41"/>
      <c r="J7" s="41"/>
      <c r="K7" s="41"/>
      <c r="L7" s="41"/>
      <c r="M7" s="41"/>
    </row>
    <row r="8" spans="1:13" ht="21" customHeight="1" thickBot="1">
      <c r="A8" s="231" t="s">
        <v>491</v>
      </c>
      <c r="B8" s="41"/>
      <c r="C8" s="41"/>
      <c r="D8" s="41"/>
      <c r="E8" s="41"/>
      <c r="F8" s="41"/>
      <c r="G8" s="41"/>
      <c r="H8" s="41"/>
      <c r="I8" s="41"/>
      <c r="J8" s="41"/>
      <c r="K8" s="41"/>
      <c r="L8" s="41"/>
      <c r="M8" s="41"/>
    </row>
    <row r="9" spans="1:13" ht="21" customHeight="1" thickBot="1">
      <c r="A9" s="232" t="s">
        <v>78</v>
      </c>
      <c r="B9" s="233" t="s">
        <v>81</v>
      </c>
      <c r="C9" s="233" t="s">
        <v>81</v>
      </c>
      <c r="D9" s="233" t="s">
        <v>81</v>
      </c>
      <c r="E9" s="233" t="s">
        <v>81</v>
      </c>
      <c r="F9" s="233" t="s">
        <v>81</v>
      </c>
      <c r="G9" s="233" t="s">
        <v>81</v>
      </c>
      <c r="H9" s="234">
        <v>250</v>
      </c>
      <c r="I9" s="234">
        <v>321</v>
      </c>
      <c r="J9" s="234" t="s">
        <v>613</v>
      </c>
      <c r="K9" s="234">
        <v>460</v>
      </c>
      <c r="L9" s="235">
        <v>1.1000000000000001</v>
      </c>
      <c r="M9" s="703">
        <v>0.7</v>
      </c>
    </row>
    <row r="10" spans="1:13" ht="21" customHeight="1" thickBot="1">
      <c r="A10" s="232" t="s">
        <v>79</v>
      </c>
      <c r="B10" s="233" t="s">
        <v>81</v>
      </c>
      <c r="C10" s="233" t="s">
        <v>81</v>
      </c>
      <c r="D10" s="233" t="s">
        <v>81</v>
      </c>
      <c r="E10" s="233" t="s">
        <v>81</v>
      </c>
      <c r="F10" s="233" t="s">
        <v>81</v>
      </c>
      <c r="G10" s="233" t="s">
        <v>81</v>
      </c>
      <c r="H10" s="234">
        <v>213</v>
      </c>
      <c r="I10" s="234">
        <v>232</v>
      </c>
      <c r="J10" s="234">
        <v>0.7</v>
      </c>
      <c r="K10" s="234">
        <v>190</v>
      </c>
      <c r="L10" s="235">
        <v>0.2</v>
      </c>
      <c r="M10" s="703">
        <v>0.8</v>
      </c>
    </row>
    <row r="11" spans="1:13" s="94" customFormat="1" ht="21" customHeight="1" thickBot="1">
      <c r="A11" s="236" t="s">
        <v>80</v>
      </c>
      <c r="B11" s="237">
        <v>0</v>
      </c>
      <c r="C11" s="237">
        <v>0</v>
      </c>
      <c r="D11" s="237">
        <v>0</v>
      </c>
      <c r="E11" s="237">
        <v>0</v>
      </c>
      <c r="F11" s="237">
        <v>0</v>
      </c>
      <c r="G11" s="237">
        <v>0</v>
      </c>
      <c r="H11" s="238">
        <v>463</v>
      </c>
      <c r="I11" s="238">
        <v>553</v>
      </c>
      <c r="J11" s="238" t="s">
        <v>614</v>
      </c>
      <c r="K11" s="238">
        <v>650</v>
      </c>
      <c r="L11" s="239">
        <v>1.3</v>
      </c>
      <c r="M11" s="704">
        <v>1.5</v>
      </c>
    </row>
    <row r="12" spans="1:13">
      <c r="A12" s="223"/>
      <c r="B12" s="223"/>
      <c r="C12" s="223"/>
      <c r="D12" s="223"/>
      <c r="E12" s="223"/>
      <c r="F12" s="223"/>
      <c r="G12" s="223"/>
      <c r="H12" s="223"/>
      <c r="I12" s="223"/>
      <c r="J12" s="223"/>
      <c r="K12" s="223"/>
      <c r="L12" s="240"/>
      <c r="M12" s="240"/>
    </row>
    <row r="14" spans="1:13">
      <c r="A14" s="52"/>
    </row>
    <row r="15" spans="1:13">
      <c r="A15" s="807"/>
      <c r="B15" s="807"/>
      <c r="C15" s="807"/>
      <c r="D15" s="807"/>
      <c r="E15" s="807"/>
      <c r="F15" s="807"/>
      <c r="G15" s="807"/>
      <c r="H15" s="807"/>
      <c r="I15" s="807"/>
      <c r="J15" s="807"/>
      <c r="K15" s="807"/>
      <c r="L15" s="807"/>
    </row>
  </sheetData>
  <mergeCells count="1">
    <mergeCell ref="A15:L1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D87"/>
  <sheetViews>
    <sheetView topLeftCell="A55" zoomScale="85" zoomScaleNormal="85" workbookViewId="0">
      <selection activeCell="A87" sqref="A87"/>
    </sheetView>
  </sheetViews>
  <sheetFormatPr defaultRowHeight="16.5"/>
  <cols>
    <col min="1" max="1" width="59.7109375" style="2" customWidth="1"/>
    <col min="2" max="9" width="14.28515625" style="2" customWidth="1"/>
    <col min="10" max="16384" width="9.140625" style="241"/>
  </cols>
  <sheetData>
    <row r="1" spans="1:11" ht="20.25">
      <c r="A1" s="1" t="s">
        <v>87</v>
      </c>
    </row>
    <row r="2" spans="1:11" ht="17.25" thickBot="1">
      <c r="G2" s="157" t="s">
        <v>20</v>
      </c>
      <c r="H2" s="157" t="s">
        <v>18</v>
      </c>
      <c r="I2" s="157"/>
      <c r="J2" s="242"/>
    </row>
    <row r="3" spans="1:11" s="243" customFormat="1" ht="40.5" customHeight="1" thickTop="1" thickBot="1">
      <c r="A3" s="5"/>
      <c r="B3" s="189">
        <v>2016</v>
      </c>
      <c r="C3" s="282" t="s">
        <v>765</v>
      </c>
      <c r="D3" s="189">
        <v>2017</v>
      </c>
      <c r="E3" s="189">
        <v>2018</v>
      </c>
      <c r="F3" s="189">
        <v>2019</v>
      </c>
      <c r="G3" s="189" t="s">
        <v>493</v>
      </c>
      <c r="H3" s="189">
        <v>2020</v>
      </c>
      <c r="I3" s="189">
        <v>2021</v>
      </c>
    </row>
    <row r="4" spans="1:11" ht="21" customHeight="1" thickTop="1" thickBot="1">
      <c r="A4" s="244" t="s">
        <v>88</v>
      </c>
      <c r="B4" s="9"/>
      <c r="C4" s="9"/>
      <c r="D4" s="9"/>
      <c r="E4" s="9"/>
      <c r="F4" s="9"/>
      <c r="G4" s="9"/>
      <c r="H4" s="11"/>
      <c r="I4" s="245"/>
    </row>
    <row r="5" spans="1:11" ht="21" customHeight="1" thickBot="1">
      <c r="A5" s="246" t="s">
        <v>82</v>
      </c>
      <c r="B5" s="247">
        <v>5.8</v>
      </c>
      <c r="C5" s="248">
        <v>5</v>
      </c>
      <c r="D5" s="248">
        <v>5</v>
      </c>
      <c r="E5" s="247">
        <v>8.3000000000000007</v>
      </c>
      <c r="F5" s="247">
        <v>8.3000000000000007</v>
      </c>
      <c r="G5" s="249">
        <v>10.9</v>
      </c>
      <c r="H5" s="249">
        <v>11.7</v>
      </c>
      <c r="I5" s="263">
        <v>9.9</v>
      </c>
    </row>
    <row r="6" spans="1:11" ht="21" customHeight="1" thickBot="1">
      <c r="A6" s="246" t="s">
        <v>83</v>
      </c>
      <c r="B6" s="250" t="s">
        <v>123</v>
      </c>
      <c r="C6" s="250" t="s">
        <v>123</v>
      </c>
      <c r="D6" s="250" t="s">
        <v>123</v>
      </c>
      <c r="E6" s="250" t="s">
        <v>123</v>
      </c>
      <c r="F6" s="247">
        <v>0.5</v>
      </c>
      <c r="G6" s="249">
        <v>1.1000000000000001</v>
      </c>
      <c r="H6" s="249">
        <v>1.1000000000000001</v>
      </c>
      <c r="I6" s="263">
        <v>1.1000000000000001</v>
      </c>
    </row>
    <row r="7" spans="1:11" ht="21" customHeight="1" thickBot="1">
      <c r="A7" s="246" t="s">
        <v>84</v>
      </c>
      <c r="B7" s="247">
        <v>0.6</v>
      </c>
      <c r="C7" s="247">
        <v>0.6</v>
      </c>
      <c r="D7" s="248">
        <v>1</v>
      </c>
      <c r="E7" s="247">
        <v>1.5</v>
      </c>
      <c r="F7" s="247">
        <v>1.5</v>
      </c>
      <c r="G7" s="249">
        <v>2.9</v>
      </c>
      <c r="H7" s="249">
        <v>3.2</v>
      </c>
      <c r="I7" s="263">
        <v>2.9</v>
      </c>
    </row>
    <row r="8" spans="1:11" ht="21" customHeight="1" thickBot="1">
      <c r="A8" s="246" t="s">
        <v>90</v>
      </c>
      <c r="B8" s="247">
        <v>0.4</v>
      </c>
      <c r="C8" s="247">
        <v>0.4</v>
      </c>
      <c r="D8" s="248">
        <v>0.6</v>
      </c>
      <c r="E8" s="247">
        <v>0.5</v>
      </c>
      <c r="F8" s="247">
        <v>0.5</v>
      </c>
      <c r="G8" s="249">
        <v>0.7</v>
      </c>
      <c r="H8" s="249">
        <v>0.8</v>
      </c>
      <c r="I8" s="263">
        <v>0.89999999999999991</v>
      </c>
    </row>
    <row r="9" spans="1:11" s="256" customFormat="1" ht="21" customHeight="1" thickBot="1">
      <c r="A9" s="251" t="s">
        <v>85</v>
      </c>
      <c r="B9" s="252">
        <v>6.8</v>
      </c>
      <c r="C9" s="253">
        <v>6</v>
      </c>
      <c r="D9" s="253">
        <v>6.6</v>
      </c>
      <c r="E9" s="252">
        <v>10.3</v>
      </c>
      <c r="F9" s="252">
        <v>10.8</v>
      </c>
      <c r="G9" s="254">
        <v>15.6</v>
      </c>
      <c r="H9" s="254">
        <v>16.8</v>
      </c>
      <c r="I9" s="255">
        <v>14.8</v>
      </c>
    </row>
    <row r="10" spans="1:11" ht="21" customHeight="1" thickBot="1">
      <c r="A10" s="246" t="s">
        <v>79</v>
      </c>
      <c r="B10" s="247">
        <v>4.9000000000000004</v>
      </c>
      <c r="C10" s="247">
        <v>4.9000000000000004</v>
      </c>
      <c r="D10" s="248">
        <v>4.8</v>
      </c>
      <c r="E10" s="247">
        <v>7.1</v>
      </c>
      <c r="F10" s="247">
        <v>7.7</v>
      </c>
      <c r="G10" s="249">
        <v>11.2</v>
      </c>
      <c r="H10" s="249">
        <v>11.5</v>
      </c>
      <c r="I10" s="263">
        <v>9.5</v>
      </c>
    </row>
    <row r="11" spans="1:11" s="256" customFormat="1" ht="21" customHeight="1" thickBot="1">
      <c r="A11" s="251" t="s">
        <v>94</v>
      </c>
      <c r="B11" s="252">
        <v>1.8999999999999995</v>
      </c>
      <c r="C11" s="252">
        <v>1.0999999999999996</v>
      </c>
      <c r="D11" s="253">
        <v>1.7999999999999998</v>
      </c>
      <c r="E11" s="252">
        <v>3.2000000000000011</v>
      </c>
      <c r="F11" s="252">
        <v>3.1000000000000005</v>
      </c>
      <c r="G11" s="254">
        <v>4.4000000000000004</v>
      </c>
      <c r="H11" s="254">
        <v>5.3</v>
      </c>
      <c r="I11" s="255">
        <v>5.3000000000000007</v>
      </c>
    </row>
    <row r="12" spans="1:11" s="256" customFormat="1" ht="21" customHeight="1" thickBot="1">
      <c r="A12" s="251"/>
      <c r="B12" s="252"/>
      <c r="C12" s="252"/>
      <c r="D12" s="252"/>
      <c r="E12" s="252"/>
      <c r="F12" s="252"/>
      <c r="G12" s="254"/>
      <c r="H12" s="254"/>
      <c r="I12" s="257"/>
    </row>
    <row r="13" spans="1:11" s="256" customFormat="1" ht="21" customHeight="1" thickBot="1">
      <c r="A13" s="251" t="s">
        <v>86</v>
      </c>
      <c r="B13" s="258">
        <v>1.4</v>
      </c>
      <c r="C13" s="258">
        <v>1.22</v>
      </c>
      <c r="D13" s="258">
        <v>1.39</v>
      </c>
      <c r="E13" s="258">
        <v>1.46</v>
      </c>
      <c r="F13" s="258">
        <v>1.41</v>
      </c>
      <c r="G13" s="259">
        <v>1.4</v>
      </c>
      <c r="H13" s="259">
        <v>1.47</v>
      </c>
      <c r="I13" s="260">
        <v>1.5578947368421054</v>
      </c>
    </row>
    <row r="14" spans="1:11" ht="21" customHeight="1">
      <c r="G14" s="194"/>
      <c r="H14" s="194"/>
      <c r="I14" s="194"/>
      <c r="K14" s="261"/>
    </row>
    <row r="15" spans="1:11" ht="21" customHeight="1" thickBot="1">
      <c r="A15" s="244" t="s">
        <v>89</v>
      </c>
      <c r="G15" s="194"/>
      <c r="H15" s="194"/>
      <c r="I15" s="194"/>
    </row>
    <row r="16" spans="1:11" ht="21" customHeight="1" thickBot="1">
      <c r="A16" s="246" t="s">
        <v>82</v>
      </c>
      <c r="B16" s="248">
        <v>3.8</v>
      </c>
      <c r="C16" s="248">
        <v>3</v>
      </c>
      <c r="D16" s="248">
        <v>3</v>
      </c>
      <c r="E16" s="248">
        <v>6</v>
      </c>
      <c r="F16" s="247">
        <v>5.8</v>
      </c>
      <c r="G16" s="249">
        <v>8.3000000000000007</v>
      </c>
      <c r="H16" s="249">
        <v>8.5</v>
      </c>
      <c r="I16" s="763">
        <v>7</v>
      </c>
    </row>
    <row r="17" spans="1:9" ht="21" customHeight="1" thickBot="1">
      <c r="A17" s="246" t="s">
        <v>83</v>
      </c>
      <c r="B17" s="250" t="s">
        <v>123</v>
      </c>
      <c r="C17" s="250" t="s">
        <v>123</v>
      </c>
      <c r="D17" s="250" t="s">
        <v>123</v>
      </c>
      <c r="E17" s="250" t="s">
        <v>123</v>
      </c>
      <c r="F17" s="247">
        <v>0.5</v>
      </c>
      <c r="G17" s="249">
        <v>1.1000000000000001</v>
      </c>
      <c r="H17" s="249">
        <v>1.1000000000000001</v>
      </c>
      <c r="I17" s="263">
        <v>1.1000000000000001</v>
      </c>
    </row>
    <row r="18" spans="1:9" ht="21" customHeight="1" thickBot="1">
      <c r="A18" s="246" t="s">
        <v>84</v>
      </c>
      <c r="B18" s="248">
        <v>0.6</v>
      </c>
      <c r="C18" s="248">
        <v>0.6</v>
      </c>
      <c r="D18" s="248">
        <v>1</v>
      </c>
      <c r="E18" s="247">
        <v>1.5</v>
      </c>
      <c r="F18" s="247">
        <v>1.5</v>
      </c>
      <c r="G18" s="249">
        <v>2.9</v>
      </c>
      <c r="H18" s="249">
        <v>3.2</v>
      </c>
      <c r="I18" s="263">
        <v>2.9</v>
      </c>
    </row>
    <row r="19" spans="1:9" ht="21" customHeight="1" thickBot="1">
      <c r="A19" s="246" t="s">
        <v>90</v>
      </c>
      <c r="B19" s="248">
        <v>0.4</v>
      </c>
      <c r="C19" s="248">
        <v>0.4</v>
      </c>
      <c r="D19" s="248">
        <v>0.6</v>
      </c>
      <c r="E19" s="247">
        <v>0.5</v>
      </c>
      <c r="F19" s="247">
        <v>0.5</v>
      </c>
      <c r="G19" s="249">
        <v>0.7</v>
      </c>
      <c r="H19" s="249">
        <v>0.8</v>
      </c>
      <c r="I19" s="263">
        <v>0.89999999999999991</v>
      </c>
    </row>
    <row r="20" spans="1:9" ht="21" customHeight="1" thickBot="1">
      <c r="A20" s="251" t="s">
        <v>85</v>
      </c>
      <c r="B20" s="252">
        <v>4.8</v>
      </c>
      <c r="C20" s="253">
        <v>4</v>
      </c>
      <c r="D20" s="252">
        <v>4.5999999999999996</v>
      </c>
      <c r="E20" s="253">
        <v>8</v>
      </c>
      <c r="F20" s="252">
        <v>8.3000000000000007</v>
      </c>
      <c r="G20" s="262">
        <v>13</v>
      </c>
      <c r="H20" s="254">
        <v>13.6</v>
      </c>
      <c r="I20" s="255">
        <v>11.9</v>
      </c>
    </row>
    <row r="21" spans="1:9" ht="21" customHeight="1" thickBot="1">
      <c r="A21" s="246" t="s">
        <v>79</v>
      </c>
      <c r="B21" s="247">
        <v>2.9</v>
      </c>
      <c r="C21" s="247">
        <v>2.9</v>
      </c>
      <c r="D21" s="247">
        <v>2.8</v>
      </c>
      <c r="E21" s="247">
        <v>4.8</v>
      </c>
      <c r="F21" s="247">
        <v>5.2</v>
      </c>
      <c r="G21" s="249">
        <v>8.6</v>
      </c>
      <c r="H21" s="249">
        <v>8.3000000000000007</v>
      </c>
      <c r="I21" s="263">
        <v>6.6</v>
      </c>
    </row>
    <row r="22" spans="1:9" ht="21" customHeight="1" thickBot="1">
      <c r="A22" s="251" t="s">
        <v>95</v>
      </c>
      <c r="B22" s="252">
        <v>1.9</v>
      </c>
      <c r="C22" s="252">
        <v>1.1000000000000001</v>
      </c>
      <c r="D22" s="252">
        <v>1.7999999999999998</v>
      </c>
      <c r="E22" s="252">
        <v>3.2</v>
      </c>
      <c r="F22" s="252">
        <v>3.1000000000000005</v>
      </c>
      <c r="G22" s="254">
        <v>4.4000000000000004</v>
      </c>
      <c r="H22" s="262">
        <v>5.3</v>
      </c>
      <c r="I22" s="255">
        <v>5.3000000000000007</v>
      </c>
    </row>
    <row r="23" spans="1:9" ht="21" customHeight="1" thickBot="1">
      <c r="A23" s="246"/>
      <c r="B23" s="247"/>
      <c r="C23" s="247"/>
      <c r="D23" s="247"/>
      <c r="E23" s="247"/>
      <c r="F23" s="247"/>
      <c r="G23" s="249"/>
      <c r="H23" s="249"/>
      <c r="I23" s="263"/>
    </row>
    <row r="24" spans="1:9" s="256" customFormat="1" ht="21" customHeight="1" thickBot="1">
      <c r="A24" s="251" t="s">
        <v>245</v>
      </c>
      <c r="B24" s="258">
        <v>1.7</v>
      </c>
      <c r="C24" s="258">
        <v>1.38</v>
      </c>
      <c r="D24" s="258">
        <v>1.64</v>
      </c>
      <c r="E24" s="258">
        <v>1.67</v>
      </c>
      <c r="F24" s="258">
        <v>1.61</v>
      </c>
      <c r="G24" s="259">
        <v>1.52</v>
      </c>
      <c r="H24" s="259">
        <v>1.64</v>
      </c>
      <c r="I24" s="260">
        <v>1.8</v>
      </c>
    </row>
    <row r="25" spans="1:9" ht="21" customHeight="1">
      <c r="G25" s="194"/>
      <c r="H25" s="194"/>
      <c r="I25" s="194"/>
    </row>
    <row r="26" spans="1:9" ht="21" customHeight="1" thickBot="1">
      <c r="A26" s="264" t="s">
        <v>91</v>
      </c>
      <c r="G26" s="194"/>
      <c r="H26" s="194"/>
      <c r="I26" s="194"/>
    </row>
    <row r="27" spans="1:9" s="256" customFormat="1" ht="21" customHeight="1" thickBot="1">
      <c r="A27" s="251" t="s">
        <v>92</v>
      </c>
      <c r="B27" s="252">
        <v>6.8</v>
      </c>
      <c r="C27" s="253">
        <v>6</v>
      </c>
      <c r="D27" s="252">
        <v>6.6</v>
      </c>
      <c r="E27" s="252">
        <v>10.3</v>
      </c>
      <c r="F27" s="252">
        <v>10.8</v>
      </c>
      <c r="G27" s="254">
        <v>15.6</v>
      </c>
      <c r="H27" s="254">
        <v>16.8</v>
      </c>
      <c r="I27" s="255">
        <v>14.8</v>
      </c>
    </row>
    <row r="28" spans="1:9" ht="21" customHeight="1" thickBot="1">
      <c r="A28" s="246" t="s">
        <v>96</v>
      </c>
      <c r="B28" s="250">
        <v>-1.6</v>
      </c>
      <c r="C28" s="250">
        <v>-1.6</v>
      </c>
      <c r="D28" s="250">
        <v>-1.6</v>
      </c>
      <c r="E28" s="250">
        <v>-1.9</v>
      </c>
      <c r="F28" s="250">
        <v>-2</v>
      </c>
      <c r="G28" s="265">
        <v>-2.1</v>
      </c>
      <c r="H28" s="265">
        <v>-2.9</v>
      </c>
      <c r="I28" s="276">
        <v>-3</v>
      </c>
    </row>
    <row r="29" spans="1:9" ht="21" customHeight="1" thickBot="1">
      <c r="A29" s="246" t="s">
        <v>98</v>
      </c>
      <c r="B29" s="250">
        <v>-0.4</v>
      </c>
      <c r="C29" s="250">
        <v>-0.4</v>
      </c>
      <c r="D29" s="250">
        <v>-0.4</v>
      </c>
      <c r="E29" s="250">
        <v>-0.4</v>
      </c>
      <c r="F29" s="250">
        <v>-0.5</v>
      </c>
      <c r="G29" s="265">
        <v>-0.5</v>
      </c>
      <c r="H29" s="265">
        <v>-0.3</v>
      </c>
      <c r="I29" s="276">
        <v>0.1</v>
      </c>
    </row>
    <row r="30" spans="1:9" s="256" customFormat="1" ht="21" customHeight="1" thickBot="1">
      <c r="A30" s="251" t="s">
        <v>93</v>
      </c>
      <c r="B30" s="252">
        <v>4.7999999999999989</v>
      </c>
      <c r="C30" s="253">
        <v>4</v>
      </c>
      <c r="D30" s="252">
        <v>4.5999999999999996</v>
      </c>
      <c r="E30" s="253">
        <v>8</v>
      </c>
      <c r="F30" s="252">
        <v>8.3000000000000007</v>
      </c>
      <c r="G30" s="262">
        <v>13</v>
      </c>
      <c r="H30" s="262">
        <v>13.6</v>
      </c>
      <c r="I30" s="255">
        <v>11.9</v>
      </c>
    </row>
    <row r="31" spans="1:9" ht="21" customHeight="1">
      <c r="B31" s="266"/>
      <c r="C31" s="266"/>
      <c r="D31" s="266"/>
      <c r="E31" s="266"/>
      <c r="F31" s="266"/>
      <c r="G31" s="267"/>
      <c r="H31" s="267"/>
      <c r="I31" s="267"/>
    </row>
    <row r="32" spans="1:9" ht="21" customHeight="1" thickBot="1">
      <c r="A32" s="264" t="s">
        <v>97</v>
      </c>
      <c r="G32" s="194"/>
      <c r="H32" s="194"/>
      <c r="I32" s="194"/>
    </row>
    <row r="33" spans="1:30" s="256" customFormat="1" ht="21" customHeight="1" thickBot="1">
      <c r="A33" s="251" t="s">
        <v>325</v>
      </c>
      <c r="B33" s="253">
        <v>3.8</v>
      </c>
      <c r="C33" s="253">
        <v>3</v>
      </c>
      <c r="D33" s="253">
        <v>3</v>
      </c>
      <c r="E33" s="253">
        <v>6</v>
      </c>
      <c r="F33" s="253">
        <v>5.8</v>
      </c>
      <c r="G33" s="262">
        <v>8.3000000000000007</v>
      </c>
      <c r="H33" s="262">
        <v>8.8000000000000007</v>
      </c>
      <c r="I33" s="255">
        <v>7.3</v>
      </c>
    </row>
    <row r="34" spans="1:30" ht="21" customHeight="1" thickBot="1">
      <c r="A34" s="246" t="s">
        <v>99</v>
      </c>
      <c r="B34" s="775"/>
      <c r="C34" s="775"/>
      <c r="D34" s="775"/>
      <c r="E34" s="775"/>
      <c r="F34" s="250">
        <v>0.1</v>
      </c>
      <c r="G34" s="265">
        <v>0.1</v>
      </c>
      <c r="H34" s="265">
        <v>0.1</v>
      </c>
      <c r="I34" s="276">
        <v>0.1</v>
      </c>
    </row>
    <row r="35" spans="1:30" ht="21" customHeight="1" thickBot="1">
      <c r="A35" s="246" t="s">
        <v>100</v>
      </c>
      <c r="B35" s="775"/>
      <c r="C35" s="775"/>
      <c r="D35" s="775"/>
      <c r="E35" s="775"/>
      <c r="F35" s="250">
        <v>0.2</v>
      </c>
      <c r="G35" s="265">
        <v>0.3</v>
      </c>
      <c r="H35" s="265">
        <v>0.3</v>
      </c>
      <c r="I35" s="276">
        <v>0.3</v>
      </c>
    </row>
    <row r="36" spans="1:30" s="256" customFormat="1" ht="21" customHeight="1" thickBot="1">
      <c r="A36" s="251" t="s">
        <v>93</v>
      </c>
      <c r="B36" s="252">
        <v>3.8</v>
      </c>
      <c r="C36" s="253">
        <v>3</v>
      </c>
      <c r="D36" s="253">
        <v>3</v>
      </c>
      <c r="E36" s="253">
        <v>6</v>
      </c>
      <c r="F36" s="252">
        <v>6.1</v>
      </c>
      <c r="G36" s="254">
        <v>8.6999999999999993</v>
      </c>
      <c r="H36" s="254">
        <v>9.1999999999999993</v>
      </c>
      <c r="I36" s="255">
        <f>SUM(I33:I35)</f>
        <v>7.6999999999999993</v>
      </c>
    </row>
    <row r="37" spans="1:30" ht="21" customHeight="1" thickBot="1">
      <c r="A37" s="268"/>
      <c r="B37" s="268"/>
      <c r="C37" s="268"/>
      <c r="D37" s="268"/>
      <c r="E37" s="268"/>
      <c r="F37" s="268"/>
      <c r="G37" s="269"/>
      <c r="H37" s="269"/>
      <c r="I37" s="269"/>
    </row>
    <row r="38" spans="1:30" ht="21" customHeight="1" thickBot="1">
      <c r="A38" s="246" t="s">
        <v>101</v>
      </c>
      <c r="B38" s="775"/>
      <c r="C38" s="250">
        <v>392.8</v>
      </c>
      <c r="D38" s="250">
        <v>393.2</v>
      </c>
      <c r="E38" s="250">
        <v>721</v>
      </c>
      <c r="F38" s="250">
        <v>722</v>
      </c>
      <c r="G38" s="265">
        <v>999</v>
      </c>
      <c r="H38" s="265">
        <v>999</v>
      </c>
      <c r="I38" s="276">
        <v>999.5</v>
      </c>
    </row>
    <row r="39" spans="1:30" s="256" customFormat="1" ht="21" customHeight="1" thickBot="1">
      <c r="A39" s="251" t="s">
        <v>102</v>
      </c>
      <c r="B39" s="775"/>
      <c r="C39" s="270">
        <v>7.64</v>
      </c>
      <c r="D39" s="270">
        <v>7.63</v>
      </c>
      <c r="E39" s="270">
        <v>8.32</v>
      </c>
      <c r="F39" s="270">
        <v>8.4499999999999993</v>
      </c>
      <c r="G39" s="271">
        <v>8.6999999999999993</v>
      </c>
      <c r="H39" s="271">
        <v>9.2100000000000009</v>
      </c>
      <c r="I39" s="272">
        <f>I36/(I38/1000)</f>
        <v>7.7038519259629803</v>
      </c>
    </row>
    <row r="40" spans="1:30">
      <c r="G40" s="194"/>
      <c r="I40" s="194"/>
    </row>
    <row r="41" spans="1:30">
      <c r="A41" s="52" t="s">
        <v>21</v>
      </c>
      <c r="G41" s="194"/>
    </row>
    <row r="42" spans="1:30" ht="30" customHeight="1">
      <c r="A42" s="799" t="s">
        <v>531</v>
      </c>
      <c r="B42" s="799"/>
      <c r="C42" s="799"/>
      <c r="D42" s="799"/>
      <c r="E42" s="799"/>
      <c r="F42" s="799"/>
      <c r="G42" s="799"/>
      <c r="H42" s="799"/>
      <c r="I42" s="799"/>
    </row>
    <row r="43" spans="1:30" ht="28.5" customHeight="1">
      <c r="A43" s="809" t="s">
        <v>529</v>
      </c>
      <c r="B43" s="809"/>
      <c r="C43" s="809"/>
      <c r="D43" s="809"/>
      <c r="E43" s="809"/>
      <c r="F43" s="809"/>
      <c r="G43" s="809"/>
      <c r="H43" s="809"/>
      <c r="I43" s="809"/>
      <c r="Q43" s="778"/>
      <c r="AD43" s="778"/>
    </row>
    <row r="44" spans="1:30" ht="17.25" thickBot="1">
      <c r="G44" s="194"/>
    </row>
    <row r="45" spans="1:30" ht="39.75" customHeight="1" thickTop="1" thickBot="1">
      <c r="A45" s="264" t="s">
        <v>110</v>
      </c>
      <c r="B45" s="189">
        <v>2016</v>
      </c>
      <c r="C45" s="282" t="s">
        <v>765</v>
      </c>
      <c r="D45" s="189">
        <v>2017</v>
      </c>
      <c r="E45" s="189">
        <v>2018</v>
      </c>
      <c r="F45" s="189">
        <v>2019</v>
      </c>
      <c r="G45" s="189" t="s">
        <v>493</v>
      </c>
      <c r="H45" s="189">
        <v>2020</v>
      </c>
      <c r="I45" s="189">
        <v>2021</v>
      </c>
    </row>
    <row r="46" spans="1:30" s="256" customFormat="1" ht="21" customHeight="1" thickTop="1" thickBot="1">
      <c r="A46" s="251" t="s">
        <v>111</v>
      </c>
      <c r="B46" s="252">
        <v>1.3</v>
      </c>
      <c r="C46" s="252">
        <v>1.3</v>
      </c>
      <c r="D46" s="252">
        <v>1.1000000000000001</v>
      </c>
      <c r="E46" s="252">
        <v>1.8</v>
      </c>
      <c r="F46" s="252">
        <v>3.2</v>
      </c>
      <c r="G46" s="775"/>
      <c r="H46" s="257">
        <v>4.4000000000000004</v>
      </c>
      <c r="I46" s="274">
        <f>H67</f>
        <v>5.3</v>
      </c>
    </row>
    <row r="47" spans="1:30" ht="21" customHeight="1" thickBot="1">
      <c r="A47" s="246" t="s">
        <v>672</v>
      </c>
      <c r="B47" s="775"/>
      <c r="C47" s="250">
        <v>-0.8</v>
      </c>
      <c r="D47" s="775"/>
      <c r="E47" s="775"/>
      <c r="F47" s="775"/>
      <c r="G47" s="775"/>
      <c r="H47" s="275"/>
      <c r="I47" s="275"/>
    </row>
    <row r="48" spans="1:30" ht="21" customHeight="1" thickBot="1">
      <c r="A48" s="246" t="s">
        <v>673</v>
      </c>
      <c r="B48" s="775"/>
      <c r="C48" s="775"/>
      <c r="D48" s="775"/>
      <c r="E48" s="250">
        <v>0.7</v>
      </c>
      <c r="F48" s="775"/>
      <c r="G48" s="775"/>
      <c r="H48" s="275"/>
      <c r="I48" s="276"/>
    </row>
    <row r="49" spans="1:17" s="256" customFormat="1" ht="21" customHeight="1" thickBot="1">
      <c r="A49" s="251" t="s">
        <v>103</v>
      </c>
      <c r="B49" s="252">
        <v>1.3</v>
      </c>
      <c r="C49" s="252">
        <v>0.5</v>
      </c>
      <c r="D49" s="252">
        <v>1.1000000000000001</v>
      </c>
      <c r="E49" s="252">
        <v>2.5</v>
      </c>
      <c r="F49" s="252">
        <v>3.2</v>
      </c>
      <c r="G49" s="775"/>
      <c r="H49" s="257">
        <v>4.4000000000000004</v>
      </c>
      <c r="I49" s="274">
        <f>SUM(I46:I48)</f>
        <v>5.3</v>
      </c>
    </row>
    <row r="50" spans="1:17" ht="21" customHeight="1" thickBot="1">
      <c r="A50" s="246" t="s">
        <v>104</v>
      </c>
      <c r="B50" s="250">
        <v>0.2</v>
      </c>
      <c r="C50" s="250">
        <v>0.2</v>
      </c>
      <c r="D50" s="250">
        <v>0.2</v>
      </c>
      <c r="E50" s="250">
        <v>0.3</v>
      </c>
      <c r="F50" s="250">
        <v>0.4</v>
      </c>
      <c r="G50" s="775"/>
      <c r="H50" s="276">
        <v>0.6</v>
      </c>
      <c r="I50" s="276">
        <v>0.6</v>
      </c>
    </row>
    <row r="51" spans="1:17" ht="21" customHeight="1" thickBot="1">
      <c r="A51" s="246" t="s">
        <v>45</v>
      </c>
      <c r="B51" s="250">
        <v>0.5</v>
      </c>
      <c r="C51" s="250">
        <v>0.5</v>
      </c>
      <c r="D51" s="250">
        <v>0.4</v>
      </c>
      <c r="E51" s="250">
        <v>0.6</v>
      </c>
      <c r="F51" s="250">
        <v>0.6</v>
      </c>
      <c r="G51" s="775"/>
      <c r="H51" s="276">
        <v>1.3</v>
      </c>
      <c r="I51" s="276">
        <v>1.5</v>
      </c>
    </row>
    <row r="52" spans="1:17" ht="21" customHeight="1" thickBot="1">
      <c r="A52" s="246" t="s">
        <v>112</v>
      </c>
      <c r="B52" s="250">
        <v>0.3</v>
      </c>
      <c r="C52" s="250">
        <v>0.3</v>
      </c>
      <c r="D52" s="250" t="s">
        <v>123</v>
      </c>
      <c r="E52" s="250" t="s">
        <v>123</v>
      </c>
      <c r="F52" s="250" t="s">
        <v>123</v>
      </c>
      <c r="G52" s="775"/>
      <c r="H52" s="276" t="s">
        <v>123</v>
      </c>
      <c r="I52" s="278">
        <v>0</v>
      </c>
    </row>
    <row r="53" spans="1:17" ht="21" customHeight="1" thickBot="1">
      <c r="A53" s="246" t="s">
        <v>105</v>
      </c>
      <c r="B53" s="250" t="s">
        <v>123</v>
      </c>
      <c r="C53" s="250" t="s">
        <v>123</v>
      </c>
      <c r="D53" s="250" t="s">
        <v>123</v>
      </c>
      <c r="E53" s="250">
        <v>0.5</v>
      </c>
      <c r="F53" s="250" t="s">
        <v>123</v>
      </c>
      <c r="G53" s="775"/>
      <c r="H53" s="276" t="s">
        <v>123</v>
      </c>
      <c r="I53" s="278">
        <v>0</v>
      </c>
    </row>
    <row r="54" spans="1:17" ht="21" customHeight="1" thickBot="1">
      <c r="A54" s="246" t="s">
        <v>403</v>
      </c>
      <c r="B54" s="250" t="s">
        <v>123</v>
      </c>
      <c r="C54" s="250" t="s">
        <v>123</v>
      </c>
      <c r="D54" s="250" t="s">
        <v>123</v>
      </c>
      <c r="E54" s="250" t="s">
        <v>123</v>
      </c>
      <c r="F54" s="250" t="s">
        <v>123</v>
      </c>
      <c r="G54" s="775"/>
      <c r="H54" s="276" t="s">
        <v>123</v>
      </c>
      <c r="I54" s="278">
        <v>0</v>
      </c>
    </row>
    <row r="55" spans="1:17" ht="21" customHeight="1" thickBot="1">
      <c r="A55" s="246" t="s">
        <v>768</v>
      </c>
      <c r="B55" s="250" t="s">
        <v>123</v>
      </c>
      <c r="C55" s="250" t="s">
        <v>123</v>
      </c>
      <c r="D55" s="250" t="s">
        <v>123</v>
      </c>
      <c r="E55" s="250">
        <v>-0.2</v>
      </c>
      <c r="F55" s="250">
        <v>-0.2</v>
      </c>
      <c r="G55" s="775"/>
      <c r="H55" s="276">
        <v>-0.2</v>
      </c>
      <c r="I55" s="276">
        <v>-0.4</v>
      </c>
    </row>
    <row r="56" spans="1:17" ht="21" customHeight="1" thickBot="1">
      <c r="A56" s="246" t="s">
        <v>106</v>
      </c>
      <c r="B56" s="250" t="s">
        <v>123</v>
      </c>
      <c r="C56" s="250" t="s">
        <v>123</v>
      </c>
      <c r="D56" s="250">
        <v>0.5</v>
      </c>
      <c r="E56" s="250">
        <v>0.3</v>
      </c>
      <c r="F56" s="250" t="s">
        <v>123</v>
      </c>
      <c r="G56" s="775"/>
      <c r="H56" s="276">
        <v>0.2</v>
      </c>
      <c r="I56" s="278">
        <v>0</v>
      </c>
    </row>
    <row r="57" spans="1:17" ht="21" customHeight="1" thickBot="1">
      <c r="A57" s="246" t="s">
        <v>602</v>
      </c>
      <c r="B57" s="250" t="s">
        <v>123</v>
      </c>
      <c r="C57" s="250" t="s">
        <v>123</v>
      </c>
      <c r="D57" s="250" t="s">
        <v>123</v>
      </c>
      <c r="E57" s="250" t="s">
        <v>123</v>
      </c>
      <c r="F57" s="250" t="s">
        <v>123</v>
      </c>
      <c r="G57" s="775"/>
      <c r="H57" s="277" t="s">
        <v>123</v>
      </c>
      <c r="I57" s="276">
        <v>-0.2</v>
      </c>
      <c r="K57"/>
    </row>
    <row r="58" spans="1:17" ht="21" customHeight="1" thickBot="1">
      <c r="A58" s="246" t="s">
        <v>109</v>
      </c>
      <c r="B58" s="250">
        <v>-0.2</v>
      </c>
      <c r="C58" s="250">
        <v>-0.2</v>
      </c>
      <c r="D58" s="250">
        <v>-0.3</v>
      </c>
      <c r="E58" s="250">
        <v>-0.5</v>
      </c>
      <c r="F58" s="250">
        <v>-0.5</v>
      </c>
      <c r="G58" s="775"/>
      <c r="H58" s="276">
        <v>-0.9</v>
      </c>
      <c r="I58" s="276">
        <v>-0.8</v>
      </c>
      <c r="K58"/>
    </row>
    <row r="59" spans="1:17" ht="21" customHeight="1" thickBot="1">
      <c r="A59" s="246" t="s">
        <v>764</v>
      </c>
      <c r="B59" s="250">
        <v>-0.4</v>
      </c>
      <c r="C59" s="250">
        <v>-0.4</v>
      </c>
      <c r="D59" s="250" t="s">
        <v>123</v>
      </c>
      <c r="E59" s="250" t="s">
        <v>123</v>
      </c>
      <c r="F59" s="250" t="s">
        <v>123</v>
      </c>
      <c r="G59" s="775"/>
      <c r="H59" s="250" t="s">
        <v>123</v>
      </c>
      <c r="I59" s="250" t="s">
        <v>123</v>
      </c>
      <c r="K59"/>
    </row>
    <row r="60" spans="1:17" ht="21" customHeight="1" thickBot="1">
      <c r="A60" s="246" t="s">
        <v>767</v>
      </c>
      <c r="B60" s="250"/>
      <c r="C60" s="250"/>
      <c r="D60" s="250">
        <v>-0.1</v>
      </c>
      <c r="E60" s="250">
        <v>-0.2</v>
      </c>
      <c r="F60" s="250">
        <v>-0.2</v>
      </c>
      <c r="G60" s="775"/>
      <c r="H60" s="276">
        <v>-0.2</v>
      </c>
      <c r="I60" s="276">
        <v>0.1</v>
      </c>
      <c r="K60"/>
      <c r="Q60" s="778"/>
    </row>
    <row r="61" spans="1:17" ht="21" customHeight="1" thickBot="1">
      <c r="A61" s="246" t="s">
        <v>758</v>
      </c>
      <c r="B61" s="250"/>
      <c r="C61" s="250"/>
      <c r="D61" s="250" t="s">
        <v>123</v>
      </c>
      <c r="E61" s="250" t="s">
        <v>123</v>
      </c>
      <c r="F61" s="250" t="s">
        <v>123</v>
      </c>
      <c r="G61" s="775"/>
      <c r="H61" s="276">
        <v>0.1</v>
      </c>
      <c r="I61" s="276">
        <v>-0.2</v>
      </c>
      <c r="K61"/>
    </row>
    <row r="62" spans="1:17" ht="21" customHeight="1" thickBot="1">
      <c r="A62" s="246" t="s">
        <v>652</v>
      </c>
      <c r="B62" s="278">
        <v>0</v>
      </c>
      <c r="C62" s="278">
        <v>0</v>
      </c>
      <c r="D62" s="278">
        <v>0</v>
      </c>
      <c r="E62" s="278">
        <v>0</v>
      </c>
      <c r="F62" s="278">
        <v>0</v>
      </c>
      <c r="G62" s="775"/>
      <c r="H62" s="278">
        <v>0</v>
      </c>
      <c r="I62" s="276">
        <v>-0.3</v>
      </c>
      <c r="K62"/>
    </row>
    <row r="63" spans="1:17" ht="21" customHeight="1" thickBot="1">
      <c r="A63" s="246" t="s">
        <v>653</v>
      </c>
      <c r="B63" s="278">
        <v>0</v>
      </c>
      <c r="C63" s="278">
        <v>0</v>
      </c>
      <c r="D63" s="278">
        <v>0</v>
      </c>
      <c r="E63" s="250">
        <v>-0.1</v>
      </c>
      <c r="F63" s="278">
        <v>0</v>
      </c>
      <c r="G63" s="775"/>
      <c r="H63" s="278">
        <v>0</v>
      </c>
      <c r="I63" s="276">
        <v>-0.3</v>
      </c>
      <c r="K63"/>
    </row>
    <row r="64" spans="1:17" ht="21" customHeight="1" thickBot="1">
      <c r="A64" s="246" t="s">
        <v>108</v>
      </c>
      <c r="B64" s="250" t="s">
        <v>123</v>
      </c>
      <c r="C64" s="250" t="s">
        <v>123</v>
      </c>
      <c r="D64" s="250" t="s">
        <v>123</v>
      </c>
      <c r="E64" s="250" t="s">
        <v>123</v>
      </c>
      <c r="F64" s="250">
        <v>-0.2</v>
      </c>
      <c r="G64" s="775"/>
      <c r="H64" s="276" t="s">
        <v>123</v>
      </c>
      <c r="I64" s="278">
        <v>0</v>
      </c>
      <c r="K64"/>
    </row>
    <row r="65" spans="1:9" s="256" customFormat="1" ht="21" customHeight="1" thickBot="1">
      <c r="A65" s="251" t="s">
        <v>113</v>
      </c>
      <c r="B65" s="252">
        <v>1.6999999999999997</v>
      </c>
      <c r="C65" s="252">
        <v>0.9</v>
      </c>
      <c r="D65" s="252">
        <v>1.8</v>
      </c>
      <c r="E65" s="253">
        <v>3.1999999999999997</v>
      </c>
      <c r="F65" s="252">
        <v>3.0999999999999996</v>
      </c>
      <c r="G65" s="775"/>
      <c r="H65" s="257">
        <v>5.3</v>
      </c>
      <c r="I65" s="274">
        <f>SUM(I49:I64)</f>
        <v>5.2999999999999989</v>
      </c>
    </row>
    <row r="66" spans="1:9" ht="21" customHeight="1" thickBot="1">
      <c r="A66" s="246" t="s">
        <v>674</v>
      </c>
      <c r="B66" s="250">
        <v>0.2</v>
      </c>
      <c r="C66" s="250">
        <v>0.2</v>
      </c>
      <c r="D66" s="250" t="s">
        <v>123</v>
      </c>
      <c r="E66" s="250" t="s">
        <v>123</v>
      </c>
      <c r="F66" s="250" t="s">
        <v>123</v>
      </c>
      <c r="G66" s="775"/>
      <c r="H66" s="276" t="s">
        <v>123</v>
      </c>
      <c r="I66" s="276" t="s">
        <v>123</v>
      </c>
    </row>
    <row r="67" spans="1:9" s="256" customFormat="1" ht="21" customHeight="1" thickBot="1">
      <c r="A67" s="251" t="s">
        <v>114</v>
      </c>
      <c r="B67" s="279">
        <v>1.8999999999999997</v>
      </c>
      <c r="C67" s="279">
        <v>1.1000000000000001</v>
      </c>
      <c r="D67" s="279">
        <v>1.8</v>
      </c>
      <c r="E67" s="279">
        <v>3.1999999999999997</v>
      </c>
      <c r="F67" s="279">
        <v>3.0999999999999996</v>
      </c>
      <c r="G67" s="775"/>
      <c r="H67" s="274">
        <v>5.3</v>
      </c>
      <c r="I67" s="274">
        <f>SUM(I65:I66)</f>
        <v>5.2999999999999989</v>
      </c>
    </row>
    <row r="68" spans="1:9">
      <c r="G68" s="194"/>
    </row>
    <row r="69" spans="1:9" s="64" customFormat="1">
      <c r="A69" s="52" t="s">
        <v>21</v>
      </c>
      <c r="B69" s="38"/>
      <c r="C69" s="38"/>
      <c r="D69" s="38"/>
      <c r="E69" s="38"/>
      <c r="F69" s="38"/>
      <c r="G69" s="41"/>
      <c r="H69" s="38"/>
      <c r="I69" s="38"/>
    </row>
    <row r="70" spans="1:9" s="64" customFormat="1">
      <c r="A70" s="802" t="s">
        <v>115</v>
      </c>
      <c r="B70" s="802"/>
      <c r="C70" s="802"/>
      <c r="D70" s="802"/>
      <c r="E70" s="802"/>
      <c r="F70" s="802"/>
      <c r="G70" s="802"/>
      <c r="H70" s="802"/>
      <c r="I70" s="802"/>
    </row>
    <row r="71" spans="1:9" s="64" customFormat="1">
      <c r="A71" s="802" t="s">
        <v>116</v>
      </c>
      <c r="B71" s="802"/>
      <c r="C71" s="802"/>
      <c r="D71" s="802"/>
      <c r="E71" s="802"/>
      <c r="F71" s="802"/>
      <c r="G71" s="802"/>
      <c r="H71" s="802"/>
      <c r="I71" s="802"/>
    </row>
    <row r="72" spans="1:9" s="64" customFormat="1">
      <c r="A72" s="808" t="s">
        <v>530</v>
      </c>
      <c r="B72" s="808"/>
      <c r="C72" s="808"/>
      <c r="D72" s="808"/>
      <c r="E72" s="808"/>
      <c r="F72" s="808"/>
      <c r="G72" s="808"/>
      <c r="H72" s="808"/>
      <c r="I72" s="808"/>
    </row>
    <row r="73" spans="1:9" s="64" customFormat="1">
      <c r="A73" s="948" t="s">
        <v>766</v>
      </c>
      <c r="B73" s="38"/>
      <c r="C73" s="38"/>
      <c r="D73" s="38"/>
      <c r="E73" s="38"/>
      <c r="F73" s="38"/>
      <c r="G73" s="41"/>
      <c r="H73" s="38"/>
      <c r="I73" s="38"/>
    </row>
    <row r="74" spans="1:9" ht="21" customHeight="1">
      <c r="G74" s="194"/>
    </row>
    <row r="75" spans="1:9" ht="21" customHeight="1" thickBot="1">
      <c r="A75" s="264" t="s">
        <v>356</v>
      </c>
      <c r="G75" s="194"/>
    </row>
    <row r="76" spans="1:9" s="256" customFormat="1" ht="21" customHeight="1" thickBot="1">
      <c r="A76" s="251" t="s">
        <v>103</v>
      </c>
      <c r="B76" s="775"/>
      <c r="C76" s="775"/>
      <c r="D76" s="775"/>
      <c r="E76" s="775"/>
      <c r="F76" s="775"/>
      <c r="G76" s="775"/>
      <c r="H76" s="280">
        <v>1.52</v>
      </c>
      <c r="I76" s="280">
        <f>H87</f>
        <v>1.64</v>
      </c>
    </row>
    <row r="77" spans="1:9" ht="21" customHeight="1" thickBot="1">
      <c r="A77" s="246" t="s">
        <v>104</v>
      </c>
      <c r="B77" s="775"/>
      <c r="C77" s="775"/>
      <c r="D77" s="775"/>
      <c r="E77" s="775"/>
      <c r="F77" s="775"/>
      <c r="G77" s="775"/>
      <c r="H77" s="281">
        <v>0.12</v>
      </c>
      <c r="I77" s="281">
        <v>0.11</v>
      </c>
    </row>
    <row r="78" spans="1:9" ht="21" customHeight="1" thickBot="1">
      <c r="A78" s="246" t="s">
        <v>45</v>
      </c>
      <c r="B78" s="775"/>
      <c r="C78" s="775"/>
      <c r="D78" s="775"/>
      <c r="E78" s="775"/>
      <c r="F78" s="775"/>
      <c r="G78" s="775"/>
      <c r="H78" s="281">
        <v>0.2</v>
      </c>
      <c r="I78" s="281">
        <v>0.28000000000000003</v>
      </c>
    </row>
    <row r="79" spans="1:9" ht="21" customHeight="1" thickBot="1">
      <c r="A79" s="246" t="s">
        <v>768</v>
      </c>
      <c r="B79" s="775"/>
      <c r="C79" s="775"/>
      <c r="D79" s="775"/>
      <c r="E79" s="775"/>
      <c r="F79" s="775"/>
      <c r="G79" s="775"/>
      <c r="H79" s="281">
        <v>-0.06</v>
      </c>
      <c r="I79" s="281">
        <v>-0.1</v>
      </c>
    </row>
    <row r="80" spans="1:9" ht="21" customHeight="1" thickBot="1">
      <c r="A80" s="246" t="s">
        <v>106</v>
      </c>
      <c r="B80" s="775"/>
      <c r="C80" s="775"/>
      <c r="D80" s="775"/>
      <c r="E80" s="775"/>
      <c r="F80" s="775"/>
      <c r="G80" s="775"/>
      <c r="H80" s="281">
        <v>0.03</v>
      </c>
      <c r="I80" s="281" t="s">
        <v>123</v>
      </c>
    </row>
    <row r="81" spans="1:9" ht="21" customHeight="1" thickBot="1">
      <c r="A81" s="246" t="s">
        <v>602</v>
      </c>
      <c r="B81" s="775"/>
      <c r="C81" s="775"/>
      <c r="D81" s="775"/>
      <c r="E81" s="775"/>
      <c r="F81" s="775"/>
      <c r="G81" s="775"/>
      <c r="H81" s="281" t="s">
        <v>123</v>
      </c>
      <c r="I81" s="281">
        <v>-0.03</v>
      </c>
    </row>
    <row r="82" spans="1:9" ht="21" customHeight="1" thickBot="1">
      <c r="A82" s="246" t="s">
        <v>109</v>
      </c>
      <c r="B82" s="775"/>
      <c r="C82" s="775"/>
      <c r="D82" s="775"/>
      <c r="E82" s="775"/>
      <c r="F82" s="775"/>
      <c r="G82" s="775"/>
      <c r="H82" s="281">
        <v>-0.12</v>
      </c>
      <c r="I82" s="281">
        <v>-0.12</v>
      </c>
    </row>
    <row r="83" spans="1:9" ht="21" customHeight="1" thickBot="1">
      <c r="A83" s="246" t="s">
        <v>769</v>
      </c>
      <c r="B83" s="775"/>
      <c r="C83" s="775"/>
      <c r="D83" s="775"/>
      <c r="E83" s="775"/>
      <c r="F83" s="775"/>
      <c r="G83" s="775"/>
      <c r="H83" s="281">
        <v>-7.0000000000000007E-2</v>
      </c>
      <c r="I83" s="281">
        <v>0.06</v>
      </c>
    </row>
    <row r="84" spans="1:9" ht="21" customHeight="1" thickBot="1">
      <c r="A84" s="246" t="s">
        <v>357</v>
      </c>
      <c r="B84" s="775"/>
      <c r="C84" s="775"/>
      <c r="D84" s="775"/>
      <c r="E84" s="775"/>
      <c r="F84" s="775"/>
      <c r="G84" s="775"/>
      <c r="H84" s="281">
        <v>0.02</v>
      </c>
      <c r="I84" s="281">
        <v>-0.02</v>
      </c>
    </row>
    <row r="85" spans="1:9" ht="21" customHeight="1" thickBot="1">
      <c r="A85" s="246" t="s">
        <v>652</v>
      </c>
      <c r="B85" s="775"/>
      <c r="C85" s="775"/>
      <c r="D85" s="775"/>
      <c r="E85" s="775"/>
      <c r="F85" s="775"/>
      <c r="G85" s="775"/>
      <c r="H85" s="281" t="s">
        <v>123</v>
      </c>
      <c r="I85" s="281">
        <v>-0.01</v>
      </c>
    </row>
    <row r="86" spans="1:9" ht="21" customHeight="1" thickBot="1">
      <c r="A86" s="246" t="s">
        <v>184</v>
      </c>
      <c r="B86" s="775"/>
      <c r="C86" s="775"/>
      <c r="D86" s="775"/>
      <c r="E86" s="775"/>
      <c r="F86" s="775"/>
      <c r="G86" s="775"/>
      <c r="H86" s="281" t="s">
        <v>123</v>
      </c>
      <c r="I86" s="281">
        <v>-0.01</v>
      </c>
    </row>
    <row r="87" spans="1:9" s="256" customFormat="1" ht="21" customHeight="1" thickBot="1">
      <c r="A87" s="251" t="s">
        <v>113</v>
      </c>
      <c r="B87" s="775"/>
      <c r="C87" s="775"/>
      <c r="D87" s="775"/>
      <c r="E87" s="775"/>
      <c r="F87" s="775"/>
      <c r="G87" s="775"/>
      <c r="H87" s="280">
        <v>1.64</v>
      </c>
      <c r="I87" s="280">
        <f>SUM(I76:I86)</f>
        <v>1.8000000000000003</v>
      </c>
    </row>
  </sheetData>
  <mergeCells count="5">
    <mergeCell ref="A42:I42"/>
    <mergeCell ref="A43:I43"/>
    <mergeCell ref="A70:I70"/>
    <mergeCell ref="A71:I71"/>
    <mergeCell ref="A72:I7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29"/>
  <sheetViews>
    <sheetView workbookViewId="0">
      <selection activeCell="G16" sqref="G16"/>
    </sheetView>
  </sheetViews>
  <sheetFormatPr defaultRowHeight="16.5"/>
  <cols>
    <col min="1" max="1" width="59.7109375" style="2" customWidth="1"/>
    <col min="2" max="7" width="13.7109375" style="2" customWidth="1"/>
    <col min="8" max="16384" width="9.140625" style="2"/>
  </cols>
  <sheetData>
    <row r="1" spans="1:7" ht="20.25">
      <c r="A1" s="1" t="s">
        <v>118</v>
      </c>
    </row>
    <row r="2" spans="1:7" ht="17.25" thickBot="1">
      <c r="E2" s="157" t="s">
        <v>19</v>
      </c>
    </row>
    <row r="3" spans="1:7" s="5" customFormat="1" ht="35.1" customHeight="1" thickTop="1" thickBot="1">
      <c r="B3" s="189">
        <v>2016</v>
      </c>
      <c r="C3" s="189">
        <v>2017</v>
      </c>
      <c r="D3" s="189">
        <v>2018</v>
      </c>
      <c r="E3" s="189">
        <v>2019</v>
      </c>
      <c r="F3" s="189">
        <v>2020</v>
      </c>
      <c r="G3" s="189">
        <v>2021</v>
      </c>
    </row>
    <row r="4" spans="1:7" ht="21" customHeight="1" thickTop="1" thickBot="1">
      <c r="A4" s="264" t="s">
        <v>119</v>
      </c>
      <c r="B4" s="9"/>
      <c r="C4" s="9"/>
      <c r="D4" s="9"/>
      <c r="E4" s="9"/>
      <c r="F4" s="9"/>
      <c r="G4" s="9"/>
    </row>
    <row r="5" spans="1:7" s="151" customFormat="1" ht="21" customHeight="1" thickBot="1">
      <c r="A5" s="283" t="s">
        <v>327</v>
      </c>
      <c r="B5" s="284">
        <v>0.1</v>
      </c>
      <c r="C5" s="284">
        <v>0.7</v>
      </c>
      <c r="D5" s="284">
        <v>0.7</v>
      </c>
      <c r="E5" s="285">
        <v>1</v>
      </c>
      <c r="F5" s="286">
        <v>1.2</v>
      </c>
      <c r="G5" s="286">
        <f>F22</f>
        <v>2.9</v>
      </c>
    </row>
    <row r="6" spans="1:7" ht="21" customHeight="1">
      <c r="A6" s="287" t="s">
        <v>675</v>
      </c>
      <c r="B6" s="288"/>
      <c r="C6" s="288"/>
      <c r="D6" s="289">
        <v>0.1</v>
      </c>
      <c r="E6" s="288"/>
      <c r="F6" s="288"/>
      <c r="G6" s="288"/>
    </row>
    <row r="7" spans="1:7" ht="21" customHeight="1" thickBot="1">
      <c r="A7" s="290" t="s">
        <v>676</v>
      </c>
      <c r="B7" s="291"/>
      <c r="C7" s="291"/>
      <c r="D7" s="291"/>
      <c r="E7" s="291"/>
      <c r="F7" s="292">
        <v>1.4</v>
      </c>
      <c r="G7" s="291"/>
    </row>
    <row r="8" spans="1:7" s="151" customFormat="1" ht="21" customHeight="1" thickBot="1">
      <c r="A8" s="283" t="s">
        <v>328</v>
      </c>
      <c r="B8" s="284">
        <v>0.1</v>
      </c>
      <c r="C8" s="284">
        <v>0.7</v>
      </c>
      <c r="D8" s="284">
        <v>0.8</v>
      </c>
      <c r="E8" s="285">
        <v>1</v>
      </c>
      <c r="F8" s="286">
        <v>2.6</v>
      </c>
      <c r="G8" s="286">
        <v>2.9</v>
      </c>
    </row>
    <row r="9" spans="1:7" ht="21" customHeight="1">
      <c r="A9" s="287" t="s">
        <v>104</v>
      </c>
      <c r="B9" s="289">
        <v>0.2</v>
      </c>
      <c r="C9" s="289">
        <v>0.2</v>
      </c>
      <c r="D9" s="289">
        <v>0.4</v>
      </c>
      <c r="E9" s="289">
        <v>0.5</v>
      </c>
      <c r="F9" s="293">
        <v>0.8</v>
      </c>
      <c r="G9" s="689">
        <v>0.8</v>
      </c>
    </row>
    <row r="10" spans="1:7" ht="21" customHeight="1">
      <c r="A10" s="294" t="s">
        <v>45</v>
      </c>
      <c r="B10" s="295">
        <v>0.6</v>
      </c>
      <c r="C10" s="295">
        <v>0.5</v>
      </c>
      <c r="D10" s="295">
        <v>0.6</v>
      </c>
      <c r="E10" s="295">
        <v>0.6</v>
      </c>
      <c r="F10" s="296">
        <v>1.3</v>
      </c>
      <c r="G10" s="687">
        <v>1.2</v>
      </c>
    </row>
    <row r="11" spans="1:7" ht="21" customHeight="1">
      <c r="A11" s="294" t="s">
        <v>112</v>
      </c>
      <c r="B11" s="295">
        <v>0.3</v>
      </c>
      <c r="C11" s="295" t="s">
        <v>123</v>
      </c>
      <c r="D11" s="295" t="s">
        <v>123</v>
      </c>
      <c r="E11" s="295" t="s">
        <v>123</v>
      </c>
      <c r="F11" s="296" t="s">
        <v>123</v>
      </c>
      <c r="G11" s="687" t="s">
        <v>123</v>
      </c>
    </row>
    <row r="12" spans="1:7" ht="21" customHeight="1">
      <c r="A12" s="294" t="s">
        <v>105</v>
      </c>
      <c r="B12" s="295" t="s">
        <v>123</v>
      </c>
      <c r="C12" s="295" t="s">
        <v>123</v>
      </c>
      <c r="D12" s="295">
        <v>0.1</v>
      </c>
      <c r="E12" s="295" t="s">
        <v>123</v>
      </c>
      <c r="F12" s="296" t="s">
        <v>123</v>
      </c>
      <c r="G12" s="687" t="s">
        <v>123</v>
      </c>
    </row>
    <row r="13" spans="1:7" ht="21" customHeight="1">
      <c r="A13" s="297" t="s">
        <v>403</v>
      </c>
      <c r="B13" s="298" t="s">
        <v>123</v>
      </c>
      <c r="C13" s="298" t="s">
        <v>123</v>
      </c>
      <c r="D13" s="298" t="s">
        <v>123</v>
      </c>
      <c r="E13" s="298" t="s">
        <v>123</v>
      </c>
      <c r="F13" s="296" t="s">
        <v>123</v>
      </c>
      <c r="G13" s="687" t="s">
        <v>123</v>
      </c>
    </row>
    <row r="14" spans="1:7" ht="21" customHeight="1">
      <c r="A14" s="294" t="s">
        <v>107</v>
      </c>
      <c r="B14" s="295" t="s">
        <v>123</v>
      </c>
      <c r="C14" s="295" t="s">
        <v>123</v>
      </c>
      <c r="D14" s="295">
        <v>-0.1</v>
      </c>
      <c r="E14" s="295">
        <v>-0.1</v>
      </c>
      <c r="F14" s="296" t="s">
        <v>123</v>
      </c>
      <c r="G14" s="687">
        <f>-0.4</f>
        <v>-0.4</v>
      </c>
    </row>
    <row r="15" spans="1:7" ht="21" customHeight="1">
      <c r="A15" s="294" t="s">
        <v>758</v>
      </c>
      <c r="B15" s="295" t="s">
        <v>123</v>
      </c>
      <c r="C15" s="295" t="s">
        <v>123</v>
      </c>
      <c r="D15" s="295" t="s">
        <v>123</v>
      </c>
      <c r="E15" s="295" t="s">
        <v>123</v>
      </c>
      <c r="F15" s="295" t="s">
        <v>123</v>
      </c>
      <c r="G15" s="719">
        <f>-0.4</f>
        <v>-0.4</v>
      </c>
    </row>
    <row r="16" spans="1:7" ht="21" customHeight="1">
      <c r="A16" s="294" t="s">
        <v>120</v>
      </c>
      <c r="B16" s="295">
        <v>-0.10000000000000003</v>
      </c>
      <c r="C16" s="295">
        <v>-0.1</v>
      </c>
      <c r="D16" s="295">
        <v>-0.1</v>
      </c>
      <c r="E16" s="295">
        <v>0.1</v>
      </c>
      <c r="F16" s="296">
        <v>-0.2</v>
      </c>
      <c r="G16" s="691">
        <v>0.2</v>
      </c>
    </row>
    <row r="17" spans="1:7" ht="21" customHeight="1">
      <c r="A17" s="768" t="s">
        <v>653</v>
      </c>
      <c r="B17" s="770">
        <v>0</v>
      </c>
      <c r="C17" s="770">
        <v>0</v>
      </c>
      <c r="D17" s="770">
        <v>0</v>
      </c>
      <c r="E17" s="770">
        <v>0</v>
      </c>
      <c r="F17" s="770">
        <v>0</v>
      </c>
      <c r="G17" s="769">
        <v>-0.5</v>
      </c>
    </row>
    <row r="18" spans="1:7" ht="21" customHeight="1" thickBot="1">
      <c r="A18" s="299" t="s">
        <v>108</v>
      </c>
      <c r="B18" s="300" t="s">
        <v>123</v>
      </c>
      <c r="C18" s="300" t="s">
        <v>123</v>
      </c>
      <c r="D18" s="300" t="s">
        <v>123</v>
      </c>
      <c r="E18" s="300">
        <v>-0.3</v>
      </c>
      <c r="F18" s="292" t="s">
        <v>123</v>
      </c>
      <c r="G18" s="688" t="s">
        <v>123</v>
      </c>
    </row>
    <row r="19" spans="1:7" s="151" customFormat="1" ht="21" customHeight="1" thickBot="1">
      <c r="A19" s="283" t="s">
        <v>329</v>
      </c>
      <c r="B19" s="285">
        <v>1.0999999999999999</v>
      </c>
      <c r="C19" s="285">
        <v>1.2999999999999998</v>
      </c>
      <c r="D19" s="285">
        <v>1.7000000000000002</v>
      </c>
      <c r="E19" s="284">
        <v>1.8</v>
      </c>
      <c r="F19" s="301">
        <v>4.5</v>
      </c>
      <c r="G19" s="286">
        <v>3.8</v>
      </c>
    </row>
    <row r="20" spans="1:7" ht="21" customHeight="1">
      <c r="A20" s="287" t="s">
        <v>121</v>
      </c>
      <c r="B20" s="289">
        <v>-0.4</v>
      </c>
      <c r="C20" s="289">
        <v>-0.6</v>
      </c>
      <c r="D20" s="289">
        <v>-0.7</v>
      </c>
      <c r="E20" s="289">
        <v>-0.9</v>
      </c>
      <c r="F20" s="293">
        <v>-1.6</v>
      </c>
      <c r="G20" s="689">
        <v>-1.6</v>
      </c>
    </row>
    <row r="21" spans="1:7" ht="21" customHeight="1" thickBot="1">
      <c r="A21" s="299" t="s">
        <v>122</v>
      </c>
      <c r="B21" s="300" t="s">
        <v>123</v>
      </c>
      <c r="C21" s="300" t="s">
        <v>123</v>
      </c>
      <c r="D21" s="300" t="s">
        <v>123</v>
      </c>
      <c r="E21" s="300">
        <v>0.3</v>
      </c>
      <c r="F21" s="292" t="s">
        <v>123</v>
      </c>
      <c r="G21" s="688">
        <v>0.4</v>
      </c>
    </row>
    <row r="22" spans="1:7" s="151" customFormat="1" ht="21" customHeight="1" thickBot="1">
      <c r="A22" s="283" t="s">
        <v>330</v>
      </c>
      <c r="B22" s="302">
        <v>0.69999999999999984</v>
      </c>
      <c r="C22" s="302">
        <v>0.69999999999999984</v>
      </c>
      <c r="D22" s="302">
        <v>1.0000000000000002</v>
      </c>
      <c r="E22" s="302">
        <v>1.2</v>
      </c>
      <c r="F22" s="303">
        <v>2.9</v>
      </c>
      <c r="G22" s="303">
        <f>SUM(G19:G21)</f>
        <v>2.5999999999999996</v>
      </c>
    </row>
    <row r="24" spans="1:7">
      <c r="B24" s="221"/>
      <c r="C24" s="3"/>
      <c r="D24" s="221"/>
      <c r="E24" s="3"/>
    </row>
    <row r="25" spans="1:7" s="38" customFormat="1" ht="15" customHeight="1">
      <c r="A25" s="52" t="s">
        <v>21</v>
      </c>
    </row>
    <row r="26" spans="1:7" s="38" customFormat="1" ht="15" customHeight="1">
      <c r="A26" s="802" t="s">
        <v>483</v>
      </c>
      <c r="B26" s="802"/>
      <c r="C26" s="802"/>
      <c r="D26" s="802"/>
      <c r="E26" s="802"/>
      <c r="F26" s="802"/>
      <c r="G26" s="802"/>
    </row>
    <row r="27" spans="1:7" s="38" customFormat="1" ht="15" customHeight="1">
      <c r="A27" s="802" t="s">
        <v>509</v>
      </c>
      <c r="B27" s="802"/>
      <c r="C27" s="802"/>
      <c r="D27" s="802"/>
      <c r="E27" s="802"/>
      <c r="F27" s="802"/>
      <c r="G27" s="802"/>
    </row>
    <row r="28" spans="1:7" s="38" customFormat="1" ht="15" customHeight="1">
      <c r="A28" s="802" t="s">
        <v>532</v>
      </c>
      <c r="B28" s="802"/>
      <c r="C28" s="802"/>
      <c r="D28" s="802"/>
      <c r="E28" s="802"/>
      <c r="F28" s="802"/>
      <c r="G28" s="802"/>
    </row>
    <row r="29" spans="1:7">
      <c r="A29" s="802"/>
      <c r="B29" s="802"/>
      <c r="C29" s="802"/>
      <c r="D29" s="802"/>
      <c r="E29" s="802"/>
      <c r="F29" s="802"/>
      <c r="G29" s="802"/>
    </row>
  </sheetData>
  <mergeCells count="4">
    <mergeCell ref="A26:G26"/>
    <mergeCell ref="A27:G27"/>
    <mergeCell ref="A28:G28"/>
    <mergeCell ref="A29:G2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26"/>
  <sheetViews>
    <sheetView workbookViewId="0">
      <selection activeCell="D16" sqref="D16"/>
    </sheetView>
  </sheetViews>
  <sheetFormatPr defaultRowHeight="16.5"/>
  <cols>
    <col min="1" max="1" width="73.140625" style="2" customWidth="1"/>
    <col min="2" max="4" width="13.7109375" style="2" customWidth="1"/>
    <col min="5" max="16384" width="9.140625" style="2"/>
  </cols>
  <sheetData>
    <row r="1" spans="1:6" ht="20.25">
      <c r="A1" s="1" t="s">
        <v>124</v>
      </c>
    </row>
    <row r="2" spans="1:6" ht="20.25">
      <c r="A2" s="1"/>
    </row>
    <row r="3" spans="1:6" ht="17.25" thickBot="1">
      <c r="B3" s="157" t="s">
        <v>20</v>
      </c>
    </row>
    <row r="4" spans="1:6" s="5" customFormat="1" ht="35.1" customHeight="1" thickTop="1" thickBot="1">
      <c r="B4" s="189">
        <v>2019</v>
      </c>
      <c r="C4" s="189">
        <v>2020</v>
      </c>
      <c r="D4" s="189">
        <v>2021</v>
      </c>
      <c r="E4" s="304"/>
    </row>
    <row r="5" spans="1:6" ht="21" customHeight="1" thickTop="1" thickBot="1">
      <c r="A5" s="264" t="s">
        <v>125</v>
      </c>
      <c r="B5" s="9"/>
      <c r="C5" s="9"/>
      <c r="D5" s="9"/>
    </row>
    <row r="6" spans="1:6" ht="21" customHeight="1" thickBot="1">
      <c r="A6" s="246" t="s">
        <v>126</v>
      </c>
      <c r="B6" s="305">
        <v>0.21</v>
      </c>
      <c r="C6" s="305">
        <v>0.23</v>
      </c>
      <c r="D6" s="306">
        <v>0.22</v>
      </c>
      <c r="E6" s="29"/>
      <c r="F6" s="29"/>
    </row>
    <row r="7" spans="1:6" ht="21" customHeight="1" thickBot="1">
      <c r="A7" s="246" t="s">
        <v>127</v>
      </c>
      <c r="B7" s="305">
        <v>0.06</v>
      </c>
      <c r="C7" s="305">
        <v>0.04</v>
      </c>
      <c r="D7" s="306">
        <v>0.03</v>
      </c>
      <c r="E7" s="29"/>
    </row>
    <row r="8" spans="1:6" ht="21" customHeight="1" thickBot="1">
      <c r="A8" s="246" t="s">
        <v>128</v>
      </c>
      <c r="B8" s="305">
        <v>0.16</v>
      </c>
      <c r="C8" s="305">
        <v>0.19</v>
      </c>
      <c r="D8" s="306">
        <v>0.19</v>
      </c>
    </row>
    <row r="9" spans="1:6" ht="21" customHeight="1" thickBot="1">
      <c r="A9" s="246" t="s">
        <v>129</v>
      </c>
      <c r="B9" s="305">
        <v>0.2</v>
      </c>
      <c r="C9" s="305">
        <v>0.19</v>
      </c>
      <c r="D9" s="306">
        <v>0.21</v>
      </c>
    </row>
    <row r="10" spans="1:6" ht="21" customHeight="1" thickBot="1">
      <c r="A10" s="246" t="s">
        <v>130</v>
      </c>
      <c r="B10" s="305">
        <v>7.0000000000000007E-2</v>
      </c>
      <c r="C10" s="305">
        <v>7.0000000000000007E-2</v>
      </c>
      <c r="D10" s="306">
        <v>0.08</v>
      </c>
    </row>
    <row r="11" spans="1:6" ht="21" customHeight="1" thickBot="1">
      <c r="A11" s="246" t="s">
        <v>131</v>
      </c>
      <c r="B11" s="305">
        <v>0.08</v>
      </c>
      <c r="C11" s="305">
        <v>0.05</v>
      </c>
      <c r="D11" s="306">
        <v>0.06</v>
      </c>
    </row>
    <row r="12" spans="1:6" ht="21" customHeight="1" thickBot="1">
      <c r="A12" s="246" t="s">
        <v>132</v>
      </c>
      <c r="B12" s="305">
        <v>0.05</v>
      </c>
      <c r="C12" s="305">
        <v>0.05</v>
      </c>
      <c r="D12" s="306">
        <v>0.06</v>
      </c>
    </row>
    <row r="13" spans="1:6" ht="21" customHeight="1" thickBot="1">
      <c r="A13" s="246" t="s">
        <v>133</v>
      </c>
      <c r="B13" s="305">
        <v>0.04</v>
      </c>
      <c r="C13" s="305">
        <v>0.03</v>
      </c>
      <c r="D13" s="306">
        <v>0.03</v>
      </c>
    </row>
    <row r="14" spans="1:6" ht="21" customHeight="1" thickBot="1">
      <c r="A14" s="246" t="s">
        <v>134</v>
      </c>
      <c r="B14" s="305">
        <v>0.02</v>
      </c>
      <c r="C14" s="306">
        <v>0.03</v>
      </c>
      <c r="D14" s="306">
        <v>0.05</v>
      </c>
      <c r="E14" s="307"/>
    </row>
    <row r="15" spans="1:6" ht="21" customHeight="1" thickBot="1">
      <c r="A15" s="246" t="s">
        <v>135</v>
      </c>
      <c r="B15" s="305">
        <v>0.11</v>
      </c>
      <c r="C15" s="306">
        <v>0.12</v>
      </c>
      <c r="D15" s="306">
        <v>7.0000000000000007E-2</v>
      </c>
      <c r="E15" s="307"/>
    </row>
    <row r="16" spans="1:6" s="151" customFormat="1" ht="21" customHeight="1" thickBot="1">
      <c r="A16" s="251" t="s">
        <v>136</v>
      </c>
      <c r="B16" s="258">
        <v>1.0000000000000002</v>
      </c>
      <c r="C16" s="259">
        <v>1</v>
      </c>
      <c r="D16" s="259">
        <f>SUM(D6:D15)</f>
        <v>1.0000000000000002</v>
      </c>
    </row>
    <row r="17" spans="1:4" ht="21" customHeight="1" thickBot="1"/>
    <row r="18" spans="1:4" ht="35.1" customHeight="1" thickBot="1">
      <c r="A18" s="251" t="s">
        <v>245</v>
      </c>
      <c r="B18" s="258">
        <v>1.61</v>
      </c>
      <c r="C18" s="259">
        <v>1.64</v>
      </c>
      <c r="D18" s="259">
        <v>1.8</v>
      </c>
    </row>
    <row r="21" spans="1:4">
      <c r="A21" s="52" t="s">
        <v>21</v>
      </c>
      <c r="B21" s="3"/>
    </row>
    <row r="22" spans="1:4">
      <c r="A22" s="802" t="s">
        <v>480</v>
      </c>
      <c r="B22" s="802"/>
      <c r="C22" s="802"/>
      <c r="D22" s="802"/>
    </row>
    <row r="23" spans="1:4" s="38" customFormat="1" ht="15" customHeight="1">
      <c r="A23" s="273"/>
    </row>
    <row r="24" spans="1:4" s="38" customFormat="1" ht="15" customHeight="1">
      <c r="A24" s="308"/>
    </row>
    <row r="25" spans="1:4" s="38" customFormat="1" ht="15" customHeight="1">
      <c r="A25" s="308"/>
    </row>
    <row r="26" spans="1:4" s="38" customFormat="1" ht="15" customHeight="1">
      <c r="A26" s="308"/>
    </row>
  </sheetData>
  <mergeCells count="1">
    <mergeCell ref="A22:D2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76"/>
  <sheetViews>
    <sheetView topLeftCell="A16" zoomScale="90" zoomScaleNormal="90" workbookViewId="0">
      <selection activeCell="C50" sqref="C50"/>
    </sheetView>
  </sheetViews>
  <sheetFormatPr defaultRowHeight="16.5"/>
  <cols>
    <col min="1" max="1" width="91.5703125" style="2" customWidth="1"/>
    <col min="2" max="2" width="25.85546875" style="2" customWidth="1"/>
    <col min="3" max="3" width="16.85546875" style="2" customWidth="1"/>
    <col min="4" max="4" width="9.42578125" style="2" customWidth="1"/>
    <col min="5" max="6" width="9.140625" style="2"/>
    <col min="7" max="7" width="11.42578125" style="2" bestFit="1" customWidth="1"/>
    <col min="8" max="8" width="32" style="2" bestFit="1" customWidth="1"/>
    <col min="9" max="9" width="28.140625" style="2" bestFit="1" customWidth="1"/>
    <col min="10" max="10" width="40.140625" style="2" bestFit="1" customWidth="1"/>
    <col min="11" max="16384" width="9.140625" style="2"/>
  </cols>
  <sheetData>
    <row r="1" spans="1:14" s="38" customFormat="1" ht="23.25" customHeight="1" thickBot="1">
      <c r="A1" s="309" t="s">
        <v>226</v>
      </c>
    </row>
    <row r="2" spans="1:14" ht="24.75" customHeight="1" thickTop="1" thickBot="1">
      <c r="B2" s="812">
        <v>2021</v>
      </c>
      <c r="C2" s="812"/>
      <c r="E2" s="194"/>
      <c r="F2" s="194"/>
      <c r="G2" s="194"/>
      <c r="H2" s="194"/>
      <c r="I2" s="194"/>
      <c r="J2" s="194"/>
      <c r="K2" s="194"/>
    </row>
    <row r="3" spans="1:14" s="310" customFormat="1" ht="39" thickTop="1" thickBot="1">
      <c r="A3" s="37" t="s">
        <v>391</v>
      </c>
      <c r="B3" s="319" t="s">
        <v>138</v>
      </c>
      <c r="C3" s="320" t="s">
        <v>430</v>
      </c>
      <c r="D3" s="2"/>
      <c r="E3" s="740"/>
      <c r="F3" s="740"/>
      <c r="G3" s="740"/>
      <c r="H3" s="740"/>
      <c r="I3" s="741"/>
      <c r="J3" s="741"/>
      <c r="K3" s="314"/>
    </row>
    <row r="4" spans="1:14" s="310" customFormat="1" ht="20.25" thickTop="1" thickBot="1">
      <c r="A4" s="311"/>
      <c r="B4" s="319" t="s">
        <v>51</v>
      </c>
      <c r="C4" s="320" t="s">
        <v>139</v>
      </c>
      <c r="D4" s="2"/>
      <c r="E4" s="740"/>
      <c r="F4" s="740"/>
      <c r="G4" s="740"/>
      <c r="H4" s="314"/>
      <c r="I4" s="314"/>
      <c r="J4" s="314"/>
      <c r="K4" s="314"/>
    </row>
    <row r="5" spans="1:14" s="310" customFormat="1" ht="25.5" customHeight="1" thickTop="1" thickBot="1">
      <c r="A5" s="685" t="s">
        <v>140</v>
      </c>
      <c r="B5" s="949">
        <v>5.3</v>
      </c>
      <c r="C5" s="950">
        <v>1.56</v>
      </c>
      <c r="D5" s="2"/>
      <c r="E5" s="742"/>
      <c r="F5" s="743"/>
      <c r="G5" s="314"/>
      <c r="H5" s="744"/>
      <c r="I5" s="744"/>
      <c r="J5" s="314"/>
      <c r="K5" s="314"/>
      <c r="N5" s="312"/>
    </row>
    <row r="6" spans="1:14" s="310" customFormat="1" ht="25.5" customHeight="1" thickBot="1">
      <c r="A6" s="685" t="s">
        <v>720</v>
      </c>
      <c r="B6" s="738">
        <v>5.4</v>
      </c>
      <c r="C6" s="739">
        <v>1.58</v>
      </c>
      <c r="D6" s="2"/>
      <c r="E6" s="194"/>
      <c r="F6" s="749"/>
      <c r="G6" s="314"/>
      <c r="H6" s="744"/>
      <c r="I6" s="744"/>
      <c r="J6" s="314"/>
      <c r="K6" s="314"/>
      <c r="M6" s="313"/>
      <c r="N6" s="313"/>
    </row>
    <row r="7" spans="1:14" s="310" customFormat="1" ht="25.5" customHeight="1" thickBot="1">
      <c r="A7" s="685" t="s">
        <v>729</v>
      </c>
      <c r="B7" s="738">
        <v>5.0999999999999996</v>
      </c>
      <c r="C7" s="739">
        <v>1.54</v>
      </c>
      <c r="D7" s="2"/>
      <c r="E7" s="194"/>
      <c r="F7" s="749"/>
      <c r="G7" s="314"/>
      <c r="H7" s="744"/>
      <c r="I7" s="744"/>
      <c r="J7" s="314"/>
      <c r="K7" s="314"/>
    </row>
    <row r="8" spans="1:14" s="310" customFormat="1" ht="25.5" customHeight="1" thickBot="1">
      <c r="A8" s="685" t="s">
        <v>730</v>
      </c>
      <c r="B8" s="738">
        <v>5</v>
      </c>
      <c r="C8" s="739">
        <v>1.53</v>
      </c>
      <c r="D8" s="2"/>
      <c r="E8" s="194"/>
      <c r="F8" s="749"/>
      <c r="G8" s="314"/>
      <c r="H8" s="744"/>
      <c r="I8" s="744"/>
      <c r="J8" s="314"/>
      <c r="K8" s="314"/>
    </row>
    <row r="9" spans="1:14" s="310" customFormat="1" ht="25.5" customHeight="1" thickBot="1">
      <c r="A9" s="685" t="s">
        <v>721</v>
      </c>
      <c r="B9" s="738">
        <v>5.0999999999999996</v>
      </c>
      <c r="C9" s="739">
        <v>1.58</v>
      </c>
      <c r="D9" s="2"/>
      <c r="E9" s="314"/>
      <c r="F9" s="749"/>
      <c r="G9" s="314"/>
      <c r="H9" s="744"/>
      <c r="I9" s="744"/>
      <c r="J9" s="314"/>
      <c r="K9" s="314"/>
    </row>
    <row r="10" spans="1:14" s="310" customFormat="1" ht="25.5" customHeight="1" thickBot="1">
      <c r="A10" s="685" t="s">
        <v>722</v>
      </c>
      <c r="B10" s="738">
        <v>5.5</v>
      </c>
      <c r="C10" s="739">
        <v>1.54</v>
      </c>
      <c r="D10" s="2"/>
      <c r="E10" s="314"/>
      <c r="F10" s="749"/>
      <c r="G10" s="314"/>
      <c r="H10" s="744"/>
      <c r="I10" s="744"/>
      <c r="J10" s="314"/>
      <c r="K10" s="314"/>
    </row>
    <row r="11" spans="1:14" s="310" customFormat="1" ht="25.5" customHeight="1" thickBot="1">
      <c r="A11" s="685" t="s">
        <v>723</v>
      </c>
      <c r="B11" s="738">
        <v>5.3</v>
      </c>
      <c r="C11" s="739">
        <v>1.55</v>
      </c>
      <c r="D11" s="2"/>
      <c r="E11" s="745"/>
      <c r="F11" s="749"/>
      <c r="G11" s="314"/>
      <c r="H11" s="744"/>
      <c r="I11" s="744"/>
      <c r="J11" s="314"/>
      <c r="K11" s="314"/>
    </row>
    <row r="12" spans="1:14" s="310" customFormat="1" ht="25.5" customHeight="1" thickBot="1">
      <c r="A12" s="685" t="s">
        <v>724</v>
      </c>
      <c r="B12" s="738">
        <v>5.3</v>
      </c>
      <c r="C12" s="739">
        <v>1.57</v>
      </c>
      <c r="D12" s="2"/>
      <c r="E12" s="745"/>
      <c r="F12" s="749"/>
      <c r="G12" s="314"/>
      <c r="H12" s="744"/>
      <c r="I12" s="744"/>
      <c r="J12" s="314"/>
      <c r="K12" s="314"/>
    </row>
    <row r="13" spans="1:14" s="310" customFormat="1" ht="25.5" customHeight="1" thickBot="1">
      <c r="A13" s="685" t="s">
        <v>731</v>
      </c>
      <c r="B13" s="738">
        <v>4.9000000000000004</v>
      </c>
      <c r="C13" s="739">
        <v>1.53</v>
      </c>
      <c r="D13" s="2"/>
      <c r="E13" s="314"/>
      <c r="F13" s="749"/>
      <c r="G13" s="314"/>
      <c r="H13" s="744"/>
      <c r="I13" s="744"/>
      <c r="J13" s="314"/>
      <c r="K13" s="314"/>
    </row>
    <row r="14" spans="1:14" s="310" customFormat="1" ht="25.5" customHeight="1" thickBot="1">
      <c r="A14" s="685" t="s">
        <v>732</v>
      </c>
      <c r="B14" s="738">
        <v>4.9000000000000004</v>
      </c>
      <c r="C14" s="739">
        <v>1.5</v>
      </c>
      <c r="D14" s="2"/>
      <c r="E14" s="314"/>
      <c r="F14" s="749"/>
      <c r="G14" s="314"/>
      <c r="H14" s="744"/>
      <c r="I14" s="744"/>
      <c r="J14" s="314"/>
      <c r="K14" s="314"/>
    </row>
    <row r="15" spans="1:14" s="310" customFormat="1" ht="25.5" customHeight="1" thickBot="1">
      <c r="A15" s="686" t="s">
        <v>733</v>
      </c>
      <c r="B15" s="738">
        <v>4.8</v>
      </c>
      <c r="C15" s="739">
        <v>1.49</v>
      </c>
      <c r="D15" s="2"/>
      <c r="E15" s="314"/>
      <c r="F15" s="749"/>
      <c r="G15" s="314"/>
      <c r="H15" s="744"/>
      <c r="I15" s="744"/>
      <c r="J15" s="314"/>
      <c r="K15" s="314"/>
    </row>
    <row r="16" spans="1:14" s="310" customFormat="1" ht="25.5" customHeight="1" thickBot="1">
      <c r="A16" s="686" t="s">
        <v>725</v>
      </c>
      <c r="B16" s="738">
        <v>5.5</v>
      </c>
      <c r="C16" s="739">
        <v>1.57</v>
      </c>
      <c r="D16" s="2"/>
      <c r="E16" s="314"/>
      <c r="F16" s="749"/>
      <c r="G16" s="314"/>
      <c r="H16" s="744"/>
      <c r="I16" s="744"/>
      <c r="J16" s="314"/>
      <c r="K16" s="314"/>
    </row>
    <row r="17" spans="1:11" s="310" customFormat="1" ht="25.5" customHeight="1" thickBot="1">
      <c r="A17" s="686" t="s">
        <v>726</v>
      </c>
      <c r="B17" s="738">
        <v>5.2</v>
      </c>
      <c r="C17" s="739">
        <v>1.55</v>
      </c>
      <c r="D17" s="2"/>
      <c r="E17" s="314"/>
      <c r="F17" s="749"/>
      <c r="G17" s="314"/>
      <c r="H17" s="744"/>
      <c r="I17" s="744"/>
      <c r="J17" s="314"/>
      <c r="K17" s="314"/>
    </row>
    <row r="18" spans="1:11" s="310" customFormat="1" ht="25.5" customHeight="1" thickBot="1">
      <c r="A18" s="685" t="s">
        <v>727</v>
      </c>
      <c r="B18" s="738">
        <v>5.0999999999999996</v>
      </c>
      <c r="C18" s="739">
        <v>1.55</v>
      </c>
      <c r="D18" s="2"/>
      <c r="E18" s="314"/>
      <c r="F18" s="749"/>
      <c r="G18" s="314"/>
      <c r="H18" s="744"/>
      <c r="I18" s="744"/>
      <c r="J18" s="314"/>
      <c r="K18" s="314"/>
    </row>
    <row r="19" spans="1:11" s="310" customFormat="1" ht="25.5" customHeight="1" thickBot="1">
      <c r="A19" s="685" t="s">
        <v>728</v>
      </c>
      <c r="B19" s="738">
        <v>4.5999999999999996</v>
      </c>
      <c r="C19" s="739">
        <v>1.49</v>
      </c>
      <c r="D19" s="2"/>
      <c r="E19" s="314"/>
      <c r="F19" s="749"/>
      <c r="G19" s="314"/>
      <c r="H19" s="744"/>
      <c r="I19" s="744"/>
      <c r="J19" s="314"/>
      <c r="K19" s="314"/>
    </row>
    <row r="22" spans="1:11" s="38" customFormat="1" ht="23.25" customHeight="1" thickBot="1">
      <c r="A22" s="309" t="s">
        <v>227</v>
      </c>
      <c r="B22"/>
      <c r="C22"/>
      <c r="E22" s="41"/>
      <c r="F22" s="41"/>
      <c r="G22" s="41"/>
      <c r="H22" s="41"/>
      <c r="I22" s="41"/>
      <c r="J22" s="41"/>
    </row>
    <row r="23" spans="1:11" ht="20.25" thickTop="1" thickBot="1">
      <c r="B23" s="812">
        <v>2021</v>
      </c>
      <c r="C23" s="812"/>
      <c r="E23" s="194"/>
      <c r="F23" s="194"/>
      <c r="G23" s="194"/>
      <c r="H23" s="194"/>
      <c r="I23" s="194"/>
      <c r="J23" s="194"/>
    </row>
    <row r="24" spans="1:11" s="310" customFormat="1" ht="39" thickTop="1" thickBot="1">
      <c r="A24" s="37" t="s">
        <v>391</v>
      </c>
      <c r="B24" s="319" t="s">
        <v>138</v>
      </c>
      <c r="C24" s="320" t="s">
        <v>429</v>
      </c>
      <c r="D24" s="2"/>
      <c r="E24" s="314"/>
      <c r="F24" s="314"/>
      <c r="G24" s="740"/>
      <c r="H24" s="740"/>
      <c r="I24" s="741"/>
      <c r="J24" s="314"/>
    </row>
    <row r="25" spans="1:11" s="310" customFormat="1" ht="20.25" thickTop="1" thickBot="1">
      <c r="A25" s="311"/>
      <c r="B25" s="319" t="s">
        <v>51</v>
      </c>
      <c r="C25" s="320" t="s">
        <v>139</v>
      </c>
      <c r="D25" s="2"/>
      <c r="E25" s="41"/>
      <c r="F25" s="41"/>
      <c r="G25" s="41"/>
      <c r="H25" s="41"/>
      <c r="I25" s="41"/>
      <c r="J25" s="41"/>
    </row>
    <row r="26" spans="1:11" s="310" customFormat="1" ht="27" customHeight="1" thickTop="1" thickBot="1">
      <c r="A26" s="685" t="s">
        <v>140</v>
      </c>
      <c r="B26" s="949">
        <v>5.3</v>
      </c>
      <c r="C26" s="950">
        <v>1.8</v>
      </c>
      <c r="D26" s="2"/>
      <c r="E26" s="194"/>
      <c r="F26" s="194"/>
      <c r="G26" s="194"/>
      <c r="H26" s="194"/>
      <c r="I26" s="194"/>
      <c r="J26" s="194"/>
    </row>
    <row r="27" spans="1:11" s="310" customFormat="1" ht="27" customHeight="1" thickBot="1">
      <c r="A27" s="685" t="s">
        <v>720</v>
      </c>
      <c r="B27" s="738">
        <v>5.4</v>
      </c>
      <c r="C27" s="739">
        <v>1.84</v>
      </c>
      <c r="D27" s="2"/>
      <c r="E27" s="314"/>
      <c r="F27" s="749"/>
      <c r="G27" s="767"/>
      <c r="H27" s="744"/>
      <c r="I27" s="744"/>
      <c r="J27" s="314"/>
    </row>
    <row r="28" spans="1:11" s="310" customFormat="1" ht="27" customHeight="1" thickBot="1">
      <c r="A28" s="685" t="s">
        <v>729</v>
      </c>
      <c r="B28" s="738">
        <v>5.0999999999999996</v>
      </c>
      <c r="C28" s="739">
        <v>1.77</v>
      </c>
      <c r="D28" s="2"/>
      <c r="E28" s="194"/>
      <c r="F28" s="749"/>
      <c r="G28" s="767"/>
      <c r="H28" s="744"/>
      <c r="I28" s="744"/>
      <c r="J28" s="314"/>
    </row>
    <row r="29" spans="1:11" s="310" customFormat="1" ht="27" customHeight="1" thickBot="1">
      <c r="A29" s="685" t="s">
        <v>730</v>
      </c>
      <c r="B29" s="738">
        <v>5</v>
      </c>
      <c r="C29" s="739">
        <v>1.75</v>
      </c>
      <c r="D29" s="2"/>
      <c r="E29" s="194"/>
      <c r="F29" s="749"/>
      <c r="G29" s="767"/>
      <c r="H29" s="744"/>
      <c r="I29" s="744"/>
      <c r="J29" s="314"/>
    </row>
    <row r="30" spans="1:11" s="310" customFormat="1" ht="27" customHeight="1" thickBot="1">
      <c r="A30" s="685" t="s">
        <v>721</v>
      </c>
      <c r="B30" s="738">
        <v>5.0999999999999996</v>
      </c>
      <c r="C30" s="739">
        <v>1.83</v>
      </c>
      <c r="D30" s="2"/>
      <c r="E30" s="314"/>
      <c r="F30" s="749"/>
      <c r="G30" s="767"/>
      <c r="H30" s="744"/>
      <c r="I30" s="744"/>
      <c r="J30" s="314"/>
    </row>
    <row r="31" spans="1:11" s="310" customFormat="1" ht="27" customHeight="1" thickBot="1">
      <c r="A31" s="685" t="s">
        <v>722</v>
      </c>
      <c r="B31" s="738">
        <v>5.5</v>
      </c>
      <c r="C31" s="739">
        <v>1.77</v>
      </c>
      <c r="D31" s="2"/>
      <c r="E31" s="314"/>
      <c r="F31" s="749"/>
      <c r="G31" s="767"/>
      <c r="H31" s="744"/>
      <c r="I31" s="744"/>
      <c r="J31" s="314"/>
    </row>
    <row r="32" spans="1:11" s="310" customFormat="1" ht="27" customHeight="1" thickBot="1">
      <c r="A32" s="685" t="s">
        <v>723</v>
      </c>
      <c r="B32" s="738">
        <v>5.3</v>
      </c>
      <c r="C32" s="739">
        <v>1.79</v>
      </c>
      <c r="D32" s="2"/>
      <c r="E32" s="745"/>
      <c r="F32" s="749"/>
      <c r="G32" s="767"/>
      <c r="H32" s="744"/>
      <c r="I32" s="744"/>
      <c r="J32" s="314"/>
    </row>
    <row r="33" spans="1:10" s="310" customFormat="1" ht="27" customHeight="1" thickBot="1">
      <c r="A33" s="685" t="s">
        <v>724</v>
      </c>
      <c r="B33" s="738">
        <v>5.4</v>
      </c>
      <c r="C33" s="739">
        <v>1.81</v>
      </c>
      <c r="D33" s="2"/>
      <c r="E33" s="745"/>
      <c r="F33" s="749"/>
      <c r="G33" s="767"/>
      <c r="H33" s="744"/>
      <c r="I33" s="744"/>
      <c r="J33" s="314"/>
    </row>
    <row r="34" spans="1:10" s="310" customFormat="1" ht="27" customHeight="1" thickBot="1">
      <c r="A34" s="685" t="s">
        <v>731</v>
      </c>
      <c r="B34" s="738">
        <v>4.9000000000000004</v>
      </c>
      <c r="C34" s="739">
        <v>1.76</v>
      </c>
      <c r="D34" s="2"/>
      <c r="E34" s="314"/>
      <c r="F34" s="749"/>
      <c r="G34" s="767"/>
      <c r="H34" s="744"/>
      <c r="I34" s="744"/>
      <c r="J34" s="314"/>
    </row>
    <row r="35" spans="1:10" s="310" customFormat="1" ht="27" customHeight="1" thickBot="1">
      <c r="A35" s="685" t="s">
        <v>732</v>
      </c>
      <c r="B35" s="738">
        <v>4.9000000000000004</v>
      </c>
      <c r="C35" s="739">
        <v>1.7</v>
      </c>
      <c r="D35" s="2"/>
      <c r="E35" s="314"/>
      <c r="F35" s="749"/>
      <c r="G35" s="767"/>
      <c r="H35" s="744"/>
      <c r="I35" s="744"/>
      <c r="J35" s="314"/>
    </row>
    <row r="36" spans="1:10" s="310" customFormat="1" ht="27" customHeight="1" thickBot="1">
      <c r="A36" s="686" t="s">
        <v>733</v>
      </c>
      <c r="B36" s="738">
        <v>4.8</v>
      </c>
      <c r="C36" s="739">
        <v>1.69</v>
      </c>
      <c r="D36" s="2"/>
      <c r="E36" s="314"/>
      <c r="F36" s="749"/>
      <c r="G36" s="767"/>
      <c r="H36" s="744"/>
      <c r="I36" s="744"/>
      <c r="J36" s="314"/>
    </row>
    <row r="37" spans="1:10" s="310" customFormat="1" ht="27" customHeight="1" thickBot="1">
      <c r="A37" s="686" t="s">
        <v>725</v>
      </c>
      <c r="B37" s="738">
        <v>5.5</v>
      </c>
      <c r="C37" s="739">
        <v>1.81</v>
      </c>
      <c r="D37" s="2"/>
      <c r="E37" s="314"/>
      <c r="F37" s="749"/>
      <c r="G37" s="767"/>
      <c r="H37" s="744"/>
      <c r="I37" s="744"/>
      <c r="J37" s="314"/>
    </row>
    <row r="38" spans="1:10" s="310" customFormat="1" ht="27" customHeight="1" thickBot="1">
      <c r="A38" s="686" t="s">
        <v>726</v>
      </c>
      <c r="B38" s="738">
        <v>5.2</v>
      </c>
      <c r="C38" s="739">
        <v>1.8</v>
      </c>
      <c r="D38" s="2"/>
      <c r="E38" s="314"/>
      <c r="F38" s="749"/>
      <c r="G38" s="767"/>
      <c r="H38" s="744"/>
      <c r="I38" s="744"/>
      <c r="J38" s="314"/>
    </row>
    <row r="39" spans="1:10" s="310" customFormat="1" ht="27" customHeight="1" thickBot="1">
      <c r="A39" s="685" t="s">
        <v>727</v>
      </c>
      <c r="B39" s="738">
        <v>5.0999999999999996</v>
      </c>
      <c r="C39" s="739">
        <v>1.79</v>
      </c>
      <c r="D39" s="2"/>
      <c r="E39" s="314"/>
      <c r="F39" s="749"/>
      <c r="G39" s="767"/>
      <c r="H39" s="744"/>
      <c r="I39" s="744"/>
      <c r="J39" s="314"/>
    </row>
    <row r="40" spans="1:10" s="310" customFormat="1" ht="27" customHeight="1" thickBot="1">
      <c r="A40" s="685" t="s">
        <v>728</v>
      </c>
      <c r="B40" s="738">
        <v>4.5999999999999996</v>
      </c>
      <c r="C40" s="739">
        <v>1.69</v>
      </c>
      <c r="D40" s="2"/>
      <c r="E40" s="314"/>
      <c r="F40" s="749"/>
      <c r="G40" s="767"/>
      <c r="H40" s="744"/>
      <c r="I40" s="744"/>
      <c r="J40" s="314"/>
    </row>
    <row r="41" spans="1:10">
      <c r="E41" s="194"/>
      <c r="F41" s="194"/>
      <c r="G41" s="194"/>
      <c r="H41" s="194"/>
      <c r="I41" s="194"/>
      <c r="J41" s="194"/>
    </row>
    <row r="42" spans="1:10">
      <c r="E42" s="194"/>
      <c r="F42" s="194"/>
      <c r="G42" s="194"/>
      <c r="H42" s="194"/>
      <c r="I42" s="194"/>
      <c r="J42" s="194"/>
    </row>
    <row r="43" spans="1:10" s="38" customFormat="1" ht="23.25" customHeight="1" thickBot="1">
      <c r="A43" s="309" t="s">
        <v>225</v>
      </c>
      <c r="B43"/>
    </row>
    <row r="44" spans="1:10" ht="20.25" thickTop="1" thickBot="1">
      <c r="B44" s="321">
        <v>2021</v>
      </c>
      <c r="C44"/>
      <c r="D44" s="194"/>
      <c r="E44" s="194"/>
      <c r="F44" s="194"/>
      <c r="G44" s="194"/>
      <c r="H44" s="194"/>
      <c r="I44" s="194"/>
      <c r="J44" s="194"/>
    </row>
    <row r="45" spans="1:10" s="310" customFormat="1" ht="27" customHeight="1" thickTop="1" thickBot="1">
      <c r="A45" s="37" t="s">
        <v>392</v>
      </c>
      <c r="B45" s="319" t="s">
        <v>0</v>
      </c>
      <c r="D45" s="314"/>
      <c r="E45" s="314"/>
      <c r="F45" s="314"/>
      <c r="G45" s="740"/>
      <c r="H45" s="740"/>
      <c r="I45" s="741"/>
      <c r="J45" s="314"/>
    </row>
    <row r="46" spans="1:10" s="310" customFormat="1" ht="20.25" thickTop="1" thickBot="1">
      <c r="A46" s="311"/>
      <c r="B46" s="319" t="s">
        <v>51</v>
      </c>
      <c r="D46" s="314"/>
      <c r="E46" s="746"/>
      <c r="F46" s="314"/>
      <c r="G46" s="314"/>
      <c r="H46" s="314"/>
      <c r="I46" s="314"/>
      <c r="J46" s="314"/>
    </row>
    <row r="47" spans="1:10" s="310" customFormat="1" ht="27.75" customHeight="1" thickTop="1" thickBot="1">
      <c r="A47" s="951" t="s">
        <v>629</v>
      </c>
      <c r="B47" s="949">
        <v>4</v>
      </c>
      <c r="D47" s="314"/>
      <c r="E47" s="737"/>
      <c r="F47" s="314"/>
      <c r="G47" s="314"/>
      <c r="H47" s="744"/>
      <c r="I47" s="744"/>
      <c r="J47" s="314"/>
    </row>
    <row r="48" spans="1:10" s="310" customFormat="1" ht="27.75" customHeight="1" thickBot="1">
      <c r="A48" s="685" t="s">
        <v>720</v>
      </c>
      <c r="B48" s="738">
        <v>4.0999999999999996</v>
      </c>
      <c r="D48" s="314"/>
      <c r="E48" s="314"/>
      <c r="F48" s="314"/>
      <c r="G48" s="314"/>
      <c r="H48" s="744"/>
      <c r="I48" s="744"/>
      <c r="J48" s="314"/>
    </row>
    <row r="49" spans="1:10" s="310" customFormat="1" ht="27.75" customHeight="1" thickBot="1">
      <c r="A49" s="685" t="s">
        <v>729</v>
      </c>
      <c r="B49" s="738">
        <v>3.8</v>
      </c>
      <c r="C49" s="315"/>
      <c r="D49" s="747"/>
      <c r="E49" s="314"/>
      <c r="F49" s="314"/>
      <c r="G49" s="314"/>
      <c r="H49" s="744"/>
      <c r="I49" s="744"/>
      <c r="J49" s="314"/>
    </row>
    <row r="50" spans="1:10" s="310" customFormat="1" ht="27.75" customHeight="1" thickBot="1">
      <c r="A50" s="685" t="s">
        <v>730</v>
      </c>
      <c r="B50" s="738">
        <v>3.7</v>
      </c>
      <c r="D50" s="314"/>
      <c r="E50" s="314"/>
      <c r="F50" s="314"/>
      <c r="G50" s="314"/>
      <c r="H50" s="744"/>
      <c r="I50" s="744"/>
      <c r="J50" s="314"/>
    </row>
    <row r="51" spans="1:10" s="310" customFormat="1" ht="27.75" customHeight="1" thickBot="1">
      <c r="A51" s="685" t="s">
        <v>721</v>
      </c>
      <c r="B51" s="738">
        <v>3.9</v>
      </c>
      <c r="D51" s="314"/>
      <c r="E51" s="314"/>
      <c r="F51" s="314"/>
      <c r="G51" s="314"/>
      <c r="H51" s="744"/>
      <c r="I51" s="744"/>
      <c r="J51" s="314"/>
    </row>
    <row r="52" spans="1:10" s="310" customFormat="1" ht="27.75" customHeight="1" thickBot="1">
      <c r="A52" s="685" t="s">
        <v>722</v>
      </c>
      <c r="B52" s="738">
        <v>4</v>
      </c>
      <c r="D52" s="314"/>
      <c r="E52" s="314"/>
      <c r="F52" s="314"/>
      <c r="G52" s="314"/>
      <c r="H52" s="744"/>
      <c r="I52" s="744"/>
      <c r="J52" s="314"/>
    </row>
    <row r="53" spans="1:10" s="310" customFormat="1" ht="27.75" customHeight="1" thickBot="1">
      <c r="A53" s="685" t="s">
        <v>723</v>
      </c>
      <c r="B53" s="738">
        <v>3.9</v>
      </c>
      <c r="C53" s="2"/>
      <c r="D53" s="745"/>
      <c r="E53" s="314"/>
      <c r="F53" s="314"/>
      <c r="G53" s="314"/>
      <c r="H53" s="744"/>
      <c r="I53" s="744"/>
      <c r="J53" s="314"/>
    </row>
    <row r="54" spans="1:10" s="310" customFormat="1" ht="27.75" customHeight="1" thickBot="1">
      <c r="A54" s="685" t="s">
        <v>724</v>
      </c>
      <c r="B54" s="738">
        <v>4.0999999999999996</v>
      </c>
      <c r="C54" s="2"/>
      <c r="D54" s="745"/>
      <c r="E54" s="314"/>
      <c r="F54" s="314"/>
      <c r="G54" s="314"/>
      <c r="H54" s="744"/>
      <c r="I54" s="744"/>
      <c r="J54" s="314"/>
    </row>
    <row r="55" spans="1:10" s="310" customFormat="1" ht="27.75" customHeight="1" thickBot="1">
      <c r="A55" s="685" t="s">
        <v>731</v>
      </c>
      <c r="B55" s="738">
        <v>3.5</v>
      </c>
      <c r="D55" s="314"/>
      <c r="E55" s="314"/>
      <c r="F55" s="314"/>
      <c r="G55" s="314"/>
      <c r="H55" s="744"/>
      <c r="I55" s="744"/>
      <c r="J55" s="314"/>
    </row>
    <row r="56" spans="1:10" s="310" customFormat="1" ht="27.75" customHeight="1" thickBot="1">
      <c r="A56" s="685" t="s">
        <v>732</v>
      </c>
      <c r="B56" s="738">
        <v>3.5</v>
      </c>
      <c r="D56" s="314"/>
      <c r="E56" s="314"/>
      <c r="F56" s="314"/>
      <c r="G56" s="314"/>
      <c r="H56" s="744"/>
      <c r="I56" s="744"/>
      <c r="J56" s="314"/>
    </row>
    <row r="57" spans="1:10" s="310" customFormat="1" ht="27.75" customHeight="1" thickBot="1">
      <c r="A57" s="686" t="s">
        <v>733</v>
      </c>
      <c r="B57" s="738">
        <v>3.4</v>
      </c>
      <c r="D57" s="314"/>
      <c r="E57" s="314"/>
      <c r="F57" s="314"/>
      <c r="G57" s="314"/>
      <c r="H57" s="744"/>
      <c r="I57" s="744"/>
      <c r="J57" s="314"/>
    </row>
    <row r="58" spans="1:10" s="310" customFormat="1" ht="27.75" customHeight="1" thickBot="1">
      <c r="A58" s="686" t="s">
        <v>725</v>
      </c>
      <c r="B58" s="738">
        <v>4</v>
      </c>
      <c r="D58" s="314"/>
      <c r="E58" s="314"/>
      <c r="F58" s="314"/>
      <c r="G58" s="314"/>
      <c r="H58" s="744"/>
      <c r="I58" s="744"/>
      <c r="J58" s="314"/>
    </row>
    <row r="59" spans="1:10" s="310" customFormat="1" ht="27.75" customHeight="1" thickBot="1">
      <c r="A59" s="686" t="s">
        <v>726</v>
      </c>
      <c r="B59" s="738">
        <v>4</v>
      </c>
      <c r="D59" s="314"/>
      <c r="E59" s="314"/>
      <c r="F59" s="314"/>
      <c r="G59" s="314"/>
      <c r="H59" s="744"/>
      <c r="I59" s="744"/>
      <c r="J59" s="314"/>
    </row>
    <row r="60" spans="1:10" s="310" customFormat="1" ht="27.75" customHeight="1" thickBot="1">
      <c r="A60" s="685" t="s">
        <v>727</v>
      </c>
      <c r="B60" s="738">
        <v>3.9</v>
      </c>
      <c r="D60" s="314"/>
      <c r="E60" s="314"/>
      <c r="F60" s="314"/>
      <c r="G60" s="314"/>
      <c r="H60" s="744"/>
      <c r="I60" s="744"/>
      <c r="J60" s="314"/>
    </row>
    <row r="61" spans="1:10" s="310" customFormat="1" ht="27.75" customHeight="1" thickBot="1">
      <c r="A61" s="685" t="s">
        <v>728</v>
      </c>
      <c r="B61" s="738">
        <v>3.3</v>
      </c>
      <c r="D61" s="314"/>
      <c r="E61" s="314"/>
      <c r="F61" s="314"/>
      <c r="G61" s="314"/>
      <c r="H61" s="744"/>
      <c r="I61" s="744"/>
      <c r="J61" s="314"/>
    </row>
    <row r="62" spans="1:10">
      <c r="D62" s="194"/>
      <c r="E62" s="194"/>
      <c r="F62" s="194"/>
      <c r="G62" s="194"/>
      <c r="H62" s="194"/>
      <c r="I62" s="194"/>
      <c r="J62" s="194"/>
    </row>
    <row r="63" spans="1:10" ht="18.75">
      <c r="A63" s="316"/>
    </row>
    <row r="64" spans="1:10" s="194" customFormat="1">
      <c r="A64" s="318" t="s">
        <v>21</v>
      </c>
    </row>
    <row r="65" spans="1:9" s="194" customFormat="1" ht="20.25" customHeight="1">
      <c r="A65" s="811" t="s">
        <v>331</v>
      </c>
      <c r="B65" s="811"/>
      <c r="C65" s="811"/>
      <c r="D65" s="317"/>
      <c r="E65" s="54"/>
      <c r="H65" s="62"/>
      <c r="I65" s="62"/>
    </row>
    <row r="66" spans="1:9" s="194" customFormat="1" ht="20.25" customHeight="1">
      <c r="A66" s="811" t="s">
        <v>332</v>
      </c>
      <c r="B66" s="811"/>
      <c r="C66" s="811"/>
      <c r="D66" s="317"/>
      <c r="E66" s="54"/>
      <c r="H66" s="62"/>
      <c r="I66" s="62"/>
    </row>
    <row r="67" spans="1:9" s="194" customFormat="1" ht="39.75" customHeight="1">
      <c r="A67" s="811" t="s">
        <v>333</v>
      </c>
      <c r="B67" s="811"/>
      <c r="C67" s="811"/>
      <c r="D67" s="317"/>
      <c r="E67" s="54"/>
      <c r="H67" s="62"/>
      <c r="I67" s="62"/>
    </row>
    <row r="68" spans="1:9" s="194" customFormat="1" ht="18.75">
      <c r="A68" s="813" t="s">
        <v>642</v>
      </c>
      <c r="B68" s="813"/>
      <c r="C68" s="813"/>
      <c r="D68" s="317"/>
      <c r="E68" s="54"/>
      <c r="H68" s="62"/>
      <c r="I68" s="62"/>
    </row>
    <row r="69" spans="1:9" s="194" customFormat="1" ht="39.75" customHeight="1">
      <c r="A69" s="810" t="s">
        <v>645</v>
      </c>
      <c r="B69" s="810"/>
      <c r="C69" s="810"/>
      <c r="D69" s="317"/>
      <c r="E69" s="54"/>
      <c r="H69" s="62"/>
      <c r="I69" s="62"/>
    </row>
    <row r="70" spans="1:9" s="194" customFormat="1" ht="47.25" customHeight="1">
      <c r="A70" s="810" t="s">
        <v>748</v>
      </c>
      <c r="B70" s="810"/>
      <c r="C70" s="810"/>
      <c r="D70" s="317"/>
      <c r="E70" s="54"/>
      <c r="H70" s="62"/>
      <c r="I70" s="62"/>
    </row>
    <row r="71" spans="1:9" s="194" customFormat="1" ht="47.25" customHeight="1">
      <c r="A71" s="810" t="s">
        <v>749</v>
      </c>
      <c r="B71" s="810"/>
      <c r="C71" s="810"/>
      <c r="D71" s="317"/>
      <c r="E71" s="54"/>
      <c r="H71" s="62"/>
      <c r="I71" s="62"/>
    </row>
    <row r="72" spans="1:9" s="194" customFormat="1" ht="20.25" customHeight="1">
      <c r="A72" s="810" t="s">
        <v>643</v>
      </c>
      <c r="B72" s="810"/>
      <c r="C72" s="810"/>
      <c r="D72" s="317"/>
      <c r="E72" s="54"/>
      <c r="H72" s="62"/>
      <c r="I72" s="62"/>
    </row>
    <row r="73" spans="1:9" s="194" customFormat="1" ht="20.25" customHeight="1">
      <c r="A73" s="810" t="s">
        <v>644</v>
      </c>
      <c r="B73" s="810"/>
      <c r="C73" s="810"/>
      <c r="D73" s="317"/>
      <c r="E73" s="54"/>
      <c r="H73" s="62"/>
      <c r="I73" s="62"/>
    </row>
    <row r="74" spans="1:9" s="194" customFormat="1" ht="20.25" customHeight="1">
      <c r="A74" s="810" t="s">
        <v>612</v>
      </c>
      <c r="B74" s="810"/>
      <c r="C74" s="810"/>
      <c r="D74" s="317"/>
      <c r="E74" s="54"/>
      <c r="H74" s="62"/>
      <c r="I74" s="62"/>
    </row>
    <row r="76" spans="1:9">
      <c r="A76" s="695"/>
    </row>
  </sheetData>
  <mergeCells count="12">
    <mergeCell ref="B2:C2"/>
    <mergeCell ref="A70:C70"/>
    <mergeCell ref="A68:C68"/>
    <mergeCell ref="B23:C23"/>
    <mergeCell ref="A71:C71"/>
    <mergeCell ref="A72:C72"/>
    <mergeCell ref="A73:C73"/>
    <mergeCell ref="A74:C74"/>
    <mergeCell ref="A65:C65"/>
    <mergeCell ref="A66:C66"/>
    <mergeCell ref="A67:C67"/>
    <mergeCell ref="A69:C69"/>
  </mergeCells>
  <conditionalFormatting sqref="E5:F5">
    <cfRule type="containsText" dxfId="11" priority="5" operator="containsText" text="True">
      <formula>NOT(ISERROR(SEARCH("True",E5)))</formula>
    </cfRule>
    <cfRule type="containsText" dxfId="10" priority="6" operator="containsText" text="False">
      <formula>NOT(ISERROR(SEARCH("False",E5)))</formula>
    </cfRule>
  </conditionalFormatting>
  <conditionalFormatting sqref="E47">
    <cfRule type="containsText" dxfId="9" priority="1" operator="containsText" text="True">
      <formula>NOT(ISERROR(SEARCH("True",E47)))</formula>
    </cfRule>
    <cfRule type="containsText" dxfId="8" priority="2" operator="containsText" text="False">
      <formula>NOT(ISERROR(SEARCH("False",E47)))</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V45"/>
  <sheetViews>
    <sheetView zoomScale="80" zoomScaleNormal="80" workbookViewId="0">
      <selection activeCell="B29" sqref="B29"/>
    </sheetView>
  </sheetViews>
  <sheetFormatPr defaultRowHeight="16.5"/>
  <cols>
    <col min="1" max="1" width="6.85546875" style="2" customWidth="1"/>
    <col min="2" max="2" width="61.28515625" style="38" customWidth="1"/>
    <col min="3" max="3" width="3.28515625" style="2" customWidth="1"/>
    <col min="4" max="9" width="10.7109375" style="2" customWidth="1"/>
    <col min="10" max="10" width="9.5703125" style="2" bestFit="1" customWidth="1"/>
    <col min="11" max="21" width="9.140625" style="2"/>
    <col min="22" max="22" width="9.85546875" style="2" bestFit="1" customWidth="1"/>
    <col min="23" max="16384" width="9.140625" style="2"/>
  </cols>
  <sheetData>
    <row r="1" spans="1:11" ht="20.25">
      <c r="A1" s="1" t="s">
        <v>476</v>
      </c>
    </row>
    <row r="2" spans="1:11" ht="17.25" thickBot="1"/>
    <row r="3" spans="1:11" ht="28.5" customHeight="1" thickTop="1" thickBot="1">
      <c r="B3" s="62"/>
      <c r="D3" s="35">
        <v>2015</v>
      </c>
      <c r="E3" s="35">
        <v>2016</v>
      </c>
      <c r="F3" s="35">
        <v>2017</v>
      </c>
      <c r="G3" s="35">
        <v>2018</v>
      </c>
      <c r="H3" s="35">
        <v>2019</v>
      </c>
      <c r="I3" s="35" t="s">
        <v>7</v>
      </c>
    </row>
    <row r="4" spans="1:11" ht="20.25" customHeight="1" thickTop="1" thickBot="1">
      <c r="B4" s="136" t="s">
        <v>51</v>
      </c>
    </row>
    <row r="5" spans="1:11" ht="20.25" customHeight="1" thickTop="1">
      <c r="B5" s="148" t="s">
        <v>53</v>
      </c>
      <c r="D5" s="322">
        <v>47</v>
      </c>
      <c r="E5" s="322">
        <v>76</v>
      </c>
      <c r="F5" s="322">
        <v>74</v>
      </c>
      <c r="G5" s="322">
        <v>118.8</v>
      </c>
      <c r="H5" s="322">
        <v>126.1</v>
      </c>
      <c r="I5" s="322">
        <v>128</v>
      </c>
      <c r="K5" s="208"/>
    </row>
    <row r="6" spans="1:11" ht="20.25" customHeight="1">
      <c r="B6" s="137" t="s">
        <v>54</v>
      </c>
      <c r="D6" s="323" t="s">
        <v>123</v>
      </c>
      <c r="E6" s="323" t="s">
        <v>123</v>
      </c>
      <c r="F6" s="323" t="s">
        <v>123</v>
      </c>
      <c r="G6" s="323">
        <v>84.6</v>
      </c>
      <c r="H6" s="323">
        <v>97.5</v>
      </c>
      <c r="I6" s="323">
        <v>94.1</v>
      </c>
    </row>
    <row r="7" spans="1:11" ht="20.25" customHeight="1" thickBot="1">
      <c r="B7" s="150" t="s">
        <v>55</v>
      </c>
      <c r="D7" s="323" t="s">
        <v>123</v>
      </c>
      <c r="E7" s="323" t="s">
        <v>123</v>
      </c>
      <c r="F7" s="323" t="s">
        <v>123</v>
      </c>
      <c r="G7" s="324">
        <v>22.9</v>
      </c>
      <c r="H7" s="324">
        <v>24.7</v>
      </c>
      <c r="I7" s="324">
        <v>26.2</v>
      </c>
    </row>
    <row r="8" spans="1:11" ht="20.25" customHeight="1" thickTop="1" thickBot="1">
      <c r="B8" s="146" t="s">
        <v>141</v>
      </c>
      <c r="D8" s="156">
        <v>47</v>
      </c>
      <c r="E8" s="156">
        <v>76</v>
      </c>
      <c r="F8" s="156">
        <v>74</v>
      </c>
      <c r="G8" s="156">
        <v>226.29999999999998</v>
      </c>
      <c r="H8" s="156">
        <v>248.29999999999998</v>
      </c>
      <c r="I8" s="156">
        <v>248.3</v>
      </c>
    </row>
    <row r="9" spans="1:11" ht="17.25" thickTop="1"/>
    <row r="11" spans="1:11" ht="21.75" customHeight="1" thickBot="1">
      <c r="B11" s="94" t="s">
        <v>189</v>
      </c>
    </row>
    <row r="12" spans="1:11" s="151" customFormat="1" ht="21" customHeight="1" thickBot="1">
      <c r="B12" s="325" t="s">
        <v>142</v>
      </c>
      <c r="D12" s="326">
        <v>52</v>
      </c>
      <c r="E12" s="326">
        <v>47</v>
      </c>
      <c r="F12" s="326">
        <v>76</v>
      </c>
      <c r="G12" s="326">
        <v>74</v>
      </c>
      <c r="H12" s="326">
        <v>226.3</v>
      </c>
      <c r="I12" s="326">
        <v>248.3</v>
      </c>
      <c r="J12" s="2"/>
      <c r="K12" s="2"/>
    </row>
    <row r="13" spans="1:11" ht="21" customHeight="1" thickBot="1">
      <c r="B13" s="13" t="s">
        <v>146</v>
      </c>
      <c r="D13" s="327"/>
      <c r="E13" s="328"/>
      <c r="F13" s="328"/>
      <c r="G13" s="329">
        <v>166</v>
      </c>
      <c r="H13" s="327"/>
      <c r="I13" s="327"/>
      <c r="K13" s="208"/>
    </row>
    <row r="14" spans="1:11" s="151" customFormat="1" ht="21" customHeight="1" thickBot="1">
      <c r="B14" s="325" t="s">
        <v>143</v>
      </c>
      <c r="D14" s="326">
        <v>52</v>
      </c>
      <c r="E14" s="326">
        <v>47</v>
      </c>
      <c r="F14" s="326">
        <v>76</v>
      </c>
      <c r="G14" s="326">
        <v>240</v>
      </c>
      <c r="H14" s="326">
        <v>226.3</v>
      </c>
      <c r="I14" s="326">
        <v>248.3</v>
      </c>
      <c r="J14" s="2"/>
      <c r="K14" s="2"/>
    </row>
    <row r="15" spans="1:11" ht="21" customHeight="1" thickBot="1">
      <c r="B15" s="13" t="s">
        <v>677</v>
      </c>
      <c r="D15" s="329"/>
      <c r="E15" s="329">
        <v>6.7</v>
      </c>
      <c r="F15" s="329" t="s">
        <v>123</v>
      </c>
      <c r="G15" s="329">
        <v>16.3</v>
      </c>
      <c r="H15" s="329">
        <v>16.899999999999999</v>
      </c>
      <c r="I15" s="329">
        <v>7.9</v>
      </c>
    </row>
    <row r="16" spans="1:11" ht="21" customHeight="1" thickBot="1">
      <c r="B16" s="13" t="s">
        <v>678</v>
      </c>
      <c r="D16" s="329">
        <v>-5</v>
      </c>
      <c r="E16" s="329" t="s">
        <v>123</v>
      </c>
      <c r="F16" s="329">
        <v>-2</v>
      </c>
      <c r="G16" s="329">
        <v>-19.600000000000001</v>
      </c>
      <c r="H16" s="329">
        <v>-21.3</v>
      </c>
      <c r="I16" s="329">
        <v>-8.4</v>
      </c>
    </row>
    <row r="17" spans="1:17" ht="21" customHeight="1" thickBot="1">
      <c r="B17" s="13" t="s">
        <v>144</v>
      </c>
      <c r="D17" s="329" t="s">
        <v>123</v>
      </c>
      <c r="E17" s="329" t="s">
        <v>123</v>
      </c>
      <c r="F17" s="329" t="s">
        <v>123</v>
      </c>
      <c r="G17" s="329">
        <v>-10.4</v>
      </c>
      <c r="H17" s="329">
        <v>26.4</v>
      </c>
      <c r="I17" s="329">
        <v>0.5</v>
      </c>
    </row>
    <row r="18" spans="1:17" ht="21" customHeight="1" thickBot="1">
      <c r="B18" s="13" t="s">
        <v>679</v>
      </c>
      <c r="D18" s="329" t="s">
        <v>123</v>
      </c>
      <c r="E18" s="329">
        <v>12.3</v>
      </c>
      <c r="F18" s="329" t="s">
        <v>123</v>
      </c>
      <c r="G18" s="329" t="s">
        <v>123</v>
      </c>
      <c r="H18" s="329" t="s">
        <v>123</v>
      </c>
      <c r="I18" s="329" t="s">
        <v>123</v>
      </c>
    </row>
    <row r="19" spans="1:17" ht="21" customHeight="1" thickBot="1">
      <c r="B19" s="13" t="s">
        <v>680</v>
      </c>
      <c r="D19" s="329" t="s">
        <v>123</v>
      </c>
      <c r="E19" s="329">
        <v>10</v>
      </c>
      <c r="F19" s="329" t="s">
        <v>123</v>
      </c>
      <c r="G19" s="329" t="s">
        <v>123</v>
      </c>
      <c r="H19" s="329" t="s">
        <v>123</v>
      </c>
      <c r="I19" s="329" t="s">
        <v>123</v>
      </c>
    </row>
    <row r="20" spans="1:17" ht="7.5" customHeight="1" thickBot="1">
      <c r="B20" s="13"/>
      <c r="D20" s="329"/>
      <c r="E20" s="329"/>
      <c r="F20" s="329"/>
      <c r="G20" s="329"/>
      <c r="H20" s="329"/>
      <c r="I20" s="329"/>
    </row>
    <row r="21" spans="1:17" s="151" customFormat="1" ht="21" customHeight="1" thickBot="1">
      <c r="B21" s="325" t="s">
        <v>145</v>
      </c>
      <c r="D21" s="326">
        <v>47</v>
      </c>
      <c r="E21" s="326">
        <v>76</v>
      </c>
      <c r="F21" s="326">
        <v>74</v>
      </c>
      <c r="G21" s="326">
        <v>226.3</v>
      </c>
      <c r="H21" s="326">
        <v>248.3</v>
      </c>
      <c r="I21" s="326">
        <v>248.29999999999998</v>
      </c>
      <c r="J21" s="2"/>
    </row>
    <row r="23" spans="1:17">
      <c r="G23" s="330"/>
    </row>
    <row r="24" spans="1:17">
      <c r="A24" s="95" t="s">
        <v>21</v>
      </c>
    </row>
    <row r="25" spans="1:17">
      <c r="A25" s="34" t="s">
        <v>714</v>
      </c>
    </row>
    <row r="26" spans="1:17">
      <c r="A26" s="34" t="s">
        <v>715</v>
      </c>
    </row>
    <row r="28" spans="1:17" ht="17.25" thickBot="1"/>
    <row r="29" spans="1:17" ht="31.5" customHeight="1" thickTop="1" thickBot="1">
      <c r="A29" s="331" t="s">
        <v>190</v>
      </c>
      <c r="D29" s="819" t="s">
        <v>147</v>
      </c>
      <c r="E29" s="820"/>
      <c r="F29" s="819" t="s">
        <v>148</v>
      </c>
      <c r="G29" s="820"/>
      <c r="H29" s="819" t="s">
        <v>149</v>
      </c>
      <c r="I29" s="820"/>
      <c r="J29" s="819" t="s">
        <v>160</v>
      </c>
      <c r="K29" s="820"/>
      <c r="L29" s="819" t="s">
        <v>681</v>
      </c>
      <c r="M29" s="820"/>
      <c r="N29" s="819" t="s">
        <v>55</v>
      </c>
      <c r="O29" s="820"/>
      <c r="P29" s="819" t="s">
        <v>163</v>
      </c>
      <c r="Q29" s="820"/>
    </row>
    <row r="30" spans="1:17" s="151" customFormat="1" ht="21" customHeight="1" thickTop="1" thickBot="1">
      <c r="B30" s="325" t="s">
        <v>150</v>
      </c>
      <c r="D30" s="829">
        <v>37.5</v>
      </c>
      <c r="E30" s="830"/>
      <c r="F30" s="829">
        <v>24.2</v>
      </c>
      <c r="G30" s="830"/>
      <c r="H30" s="829">
        <v>22.9</v>
      </c>
      <c r="I30" s="830"/>
      <c r="J30" s="821">
        <v>84.6</v>
      </c>
      <c r="K30" s="822"/>
      <c r="L30" s="821">
        <v>118.8</v>
      </c>
      <c r="M30" s="822"/>
      <c r="N30" s="821">
        <v>22.9</v>
      </c>
      <c r="O30" s="822"/>
      <c r="P30" s="821">
        <v>226.29999999999998</v>
      </c>
      <c r="Q30" s="822"/>
    </row>
    <row r="31" spans="1:17" ht="21" customHeight="1" thickBot="1">
      <c r="B31" s="13" t="s">
        <v>151</v>
      </c>
      <c r="D31" s="825">
        <v>1.6</v>
      </c>
      <c r="E31" s="826"/>
      <c r="F31" s="825">
        <v>1.6</v>
      </c>
      <c r="G31" s="826"/>
      <c r="H31" s="825">
        <v>2.8</v>
      </c>
      <c r="I31" s="826"/>
      <c r="J31" s="814">
        <v>6</v>
      </c>
      <c r="K31" s="815"/>
      <c r="L31" s="823"/>
      <c r="M31" s="824"/>
      <c r="N31" s="814">
        <v>0.1</v>
      </c>
      <c r="O31" s="815"/>
      <c r="P31" s="818">
        <v>6.1</v>
      </c>
      <c r="Q31" s="817"/>
    </row>
    <row r="32" spans="1:17" ht="21" customHeight="1" thickBot="1">
      <c r="B32" s="13" t="s">
        <v>152</v>
      </c>
      <c r="D32" s="825">
        <v>3.3</v>
      </c>
      <c r="E32" s="826"/>
      <c r="F32" s="825">
        <v>0.3</v>
      </c>
      <c r="G32" s="826"/>
      <c r="H32" s="825">
        <v>0.2</v>
      </c>
      <c r="I32" s="826"/>
      <c r="J32" s="814">
        <v>3.8</v>
      </c>
      <c r="K32" s="815"/>
      <c r="L32" s="814">
        <v>5.3</v>
      </c>
      <c r="M32" s="815"/>
      <c r="N32" s="814">
        <v>1.7</v>
      </c>
      <c r="O32" s="815"/>
      <c r="P32" s="818">
        <v>10.799999999999999</v>
      </c>
      <c r="Q32" s="817"/>
    </row>
    <row r="33" spans="1:22" ht="21" customHeight="1" thickBot="1">
      <c r="B33" s="13" t="s">
        <v>153</v>
      </c>
      <c r="D33" s="825">
        <v>-3.1</v>
      </c>
      <c r="E33" s="826"/>
      <c r="F33" s="825">
        <v>-3.1</v>
      </c>
      <c r="G33" s="826"/>
      <c r="H33" s="825">
        <v>-1.9</v>
      </c>
      <c r="I33" s="826"/>
      <c r="J33" s="814">
        <v>-8.1</v>
      </c>
      <c r="K33" s="815"/>
      <c r="L33" s="814">
        <v>-11.3</v>
      </c>
      <c r="M33" s="815"/>
      <c r="N33" s="814">
        <v>-1.9</v>
      </c>
      <c r="O33" s="815"/>
      <c r="P33" s="818">
        <v>-21.299999999999997</v>
      </c>
      <c r="Q33" s="817"/>
    </row>
    <row r="34" spans="1:22" ht="19.5" thickBot="1">
      <c r="B34" s="13" t="s">
        <v>144</v>
      </c>
      <c r="D34" s="825">
        <v>5.6</v>
      </c>
      <c r="E34" s="826"/>
      <c r="F34" s="825">
        <v>3.1</v>
      </c>
      <c r="G34" s="826"/>
      <c r="H34" s="825">
        <v>3</v>
      </c>
      <c r="I34" s="826"/>
      <c r="J34" s="814">
        <v>11.7</v>
      </c>
      <c r="K34" s="815"/>
      <c r="L34" s="814">
        <v>13.3</v>
      </c>
      <c r="M34" s="815"/>
      <c r="N34" s="814">
        <v>1.9</v>
      </c>
      <c r="O34" s="815"/>
      <c r="P34" s="818">
        <v>26.9</v>
      </c>
      <c r="Q34" s="817"/>
    </row>
    <row r="35" spans="1:22" ht="21" customHeight="1" thickBot="1">
      <c r="B35" s="13" t="s">
        <v>154</v>
      </c>
      <c r="D35" s="825">
        <v>-2.4</v>
      </c>
      <c r="E35" s="826"/>
      <c r="F35" s="825">
        <v>1.9</v>
      </c>
      <c r="G35" s="826"/>
      <c r="H35" s="825" t="s">
        <v>123</v>
      </c>
      <c r="I35" s="826"/>
      <c r="J35" s="814">
        <v>-0.5</v>
      </c>
      <c r="K35" s="815"/>
      <c r="L35" s="814" t="s">
        <v>123</v>
      </c>
      <c r="M35" s="815"/>
      <c r="N35" s="814" t="s">
        <v>123</v>
      </c>
      <c r="O35" s="815"/>
      <c r="P35" s="818">
        <v>-0.5</v>
      </c>
      <c r="Q35" s="817"/>
      <c r="U35" s="330"/>
    </row>
    <row r="36" spans="1:22" ht="21" customHeight="1" thickBot="1">
      <c r="B36" s="325" t="s">
        <v>155</v>
      </c>
      <c r="D36" s="827">
        <v>42.5</v>
      </c>
      <c r="E36" s="828"/>
      <c r="F36" s="827">
        <v>28</v>
      </c>
      <c r="G36" s="828"/>
      <c r="H36" s="827">
        <v>27</v>
      </c>
      <c r="I36" s="828"/>
      <c r="J36" s="816">
        <v>97.5</v>
      </c>
      <c r="K36" s="817"/>
      <c r="L36" s="816">
        <v>126.1</v>
      </c>
      <c r="M36" s="817"/>
      <c r="N36" s="816">
        <v>24.7</v>
      </c>
      <c r="O36" s="817"/>
      <c r="P36" s="816">
        <v>248.29999999999998</v>
      </c>
      <c r="Q36" s="817"/>
      <c r="U36" s="330"/>
    </row>
    <row r="37" spans="1:22" ht="21" customHeight="1" thickBot="1">
      <c r="B37" s="13" t="s">
        <v>151</v>
      </c>
      <c r="D37" s="825">
        <v>0.7</v>
      </c>
      <c r="E37" s="826"/>
      <c r="F37" s="825">
        <v>0.7</v>
      </c>
      <c r="G37" s="826"/>
      <c r="H37" s="825">
        <v>1.2</v>
      </c>
      <c r="I37" s="826"/>
      <c r="J37" s="814">
        <v>2.5999999999999996</v>
      </c>
      <c r="K37" s="815"/>
      <c r="L37" s="823"/>
      <c r="M37" s="824"/>
      <c r="N37" s="814">
        <v>0.5</v>
      </c>
      <c r="O37" s="815"/>
      <c r="P37" s="816">
        <v>3.0999999999999996</v>
      </c>
      <c r="Q37" s="817"/>
      <c r="V37" s="332"/>
    </row>
    <row r="38" spans="1:22" ht="21" customHeight="1" thickBot="1">
      <c r="B38" s="13" t="s">
        <v>152</v>
      </c>
      <c r="D38" s="825">
        <v>1.7</v>
      </c>
      <c r="E38" s="826"/>
      <c r="F38" s="825">
        <v>0.1</v>
      </c>
      <c r="G38" s="826"/>
      <c r="H38" s="825">
        <v>0.1</v>
      </c>
      <c r="I38" s="826"/>
      <c r="J38" s="814">
        <v>1.9000000000000001</v>
      </c>
      <c r="K38" s="815"/>
      <c r="L38" s="814">
        <v>2.5</v>
      </c>
      <c r="M38" s="815"/>
      <c r="N38" s="814">
        <v>0.4</v>
      </c>
      <c r="O38" s="815"/>
      <c r="P38" s="816">
        <v>4.8000000000000007</v>
      </c>
      <c r="Q38" s="817"/>
    </row>
    <row r="39" spans="1:22" ht="21" customHeight="1" thickBot="1">
      <c r="B39" s="13" t="s">
        <v>153</v>
      </c>
      <c r="D39" s="825">
        <v>-1.2</v>
      </c>
      <c r="E39" s="826"/>
      <c r="F39" s="825">
        <v>-1.3</v>
      </c>
      <c r="G39" s="826"/>
      <c r="H39" s="825">
        <v>-0.8</v>
      </c>
      <c r="I39" s="826"/>
      <c r="J39" s="814">
        <v>-3.3</v>
      </c>
      <c r="K39" s="815"/>
      <c r="L39" s="814">
        <v>-4.3</v>
      </c>
      <c r="M39" s="815"/>
      <c r="N39" s="814">
        <v>-0.8</v>
      </c>
      <c r="O39" s="815"/>
      <c r="P39" s="816">
        <v>-8.4</v>
      </c>
      <c r="Q39" s="817"/>
    </row>
    <row r="40" spans="1:22" ht="21" customHeight="1" thickBot="1">
      <c r="B40" s="13" t="s">
        <v>144</v>
      </c>
      <c r="D40" s="825">
        <v>-2.1</v>
      </c>
      <c r="E40" s="826"/>
      <c r="F40" s="825">
        <v>-1.1000000000000001</v>
      </c>
      <c r="G40" s="826"/>
      <c r="H40" s="825">
        <v>-1.3</v>
      </c>
      <c r="I40" s="826"/>
      <c r="J40" s="814">
        <v>-4.5</v>
      </c>
      <c r="K40" s="815"/>
      <c r="L40" s="814">
        <v>3.7</v>
      </c>
      <c r="M40" s="815"/>
      <c r="N40" s="814">
        <v>1.4</v>
      </c>
      <c r="O40" s="815"/>
      <c r="P40" s="816">
        <v>0.60000000000000009</v>
      </c>
      <c r="Q40" s="817"/>
    </row>
    <row r="41" spans="1:22" ht="21" customHeight="1" thickBot="1">
      <c r="B41" s="13" t="s">
        <v>154</v>
      </c>
      <c r="D41" s="825">
        <v>-1</v>
      </c>
      <c r="E41" s="826"/>
      <c r="F41" s="825">
        <v>0.9</v>
      </c>
      <c r="G41" s="826"/>
      <c r="H41" s="825" t="s">
        <v>123</v>
      </c>
      <c r="I41" s="826"/>
      <c r="J41" s="814">
        <v>-9.9999999999999978E-2</v>
      </c>
      <c r="K41" s="815"/>
      <c r="L41" s="814" t="s">
        <v>123</v>
      </c>
      <c r="M41" s="815"/>
      <c r="N41" s="814" t="s">
        <v>123</v>
      </c>
      <c r="O41" s="815"/>
      <c r="P41" s="816">
        <v>-9.9999999999999978E-2</v>
      </c>
      <c r="Q41" s="817"/>
    </row>
    <row r="42" spans="1:22" ht="21" customHeight="1" thickBot="1">
      <c r="B42" s="325" t="s">
        <v>156</v>
      </c>
      <c r="D42" s="827">
        <v>40.6</v>
      </c>
      <c r="E42" s="828"/>
      <c r="F42" s="827">
        <v>27.299999999999997</v>
      </c>
      <c r="G42" s="828"/>
      <c r="H42" s="827">
        <v>26.2</v>
      </c>
      <c r="I42" s="828"/>
      <c r="J42" s="816">
        <v>94.100000000000009</v>
      </c>
      <c r="K42" s="817"/>
      <c r="L42" s="816">
        <v>128</v>
      </c>
      <c r="M42" s="817"/>
      <c r="N42" s="816">
        <v>26.199999999999996</v>
      </c>
      <c r="O42" s="817"/>
      <c r="P42" s="816">
        <v>248.29999999999998</v>
      </c>
      <c r="Q42" s="817"/>
    </row>
    <row r="44" spans="1:22">
      <c r="A44" s="95" t="s">
        <v>21</v>
      </c>
    </row>
    <row r="45" spans="1:22">
      <c r="A45" s="34" t="s">
        <v>716</v>
      </c>
    </row>
  </sheetData>
  <mergeCells count="98">
    <mergeCell ref="D31:E31"/>
    <mergeCell ref="F31:G31"/>
    <mergeCell ref="H31:I31"/>
    <mergeCell ref="D32:E32"/>
    <mergeCell ref="F32:G32"/>
    <mergeCell ref="H32:I32"/>
    <mergeCell ref="D29:E29"/>
    <mergeCell ref="F29:G29"/>
    <mergeCell ref="H29:I29"/>
    <mergeCell ref="D30:E30"/>
    <mergeCell ref="F30:G30"/>
    <mergeCell ref="H30:I30"/>
    <mergeCell ref="F33:G33"/>
    <mergeCell ref="H33:I33"/>
    <mergeCell ref="F36:G36"/>
    <mergeCell ref="H36:I36"/>
    <mergeCell ref="D37:E37"/>
    <mergeCell ref="F37:G37"/>
    <mergeCell ref="H37:I37"/>
    <mergeCell ref="D34:E34"/>
    <mergeCell ref="F34:G34"/>
    <mergeCell ref="H34:I34"/>
    <mergeCell ref="D33:E33"/>
    <mergeCell ref="D35:E35"/>
    <mergeCell ref="F35:G35"/>
    <mergeCell ref="H35:I35"/>
    <mergeCell ref="D36:E36"/>
    <mergeCell ref="D38:E38"/>
    <mergeCell ref="F38:G38"/>
    <mergeCell ref="H38:I38"/>
    <mergeCell ref="D39:E39"/>
    <mergeCell ref="F39:G39"/>
    <mergeCell ref="H39:I39"/>
    <mergeCell ref="J42:K42"/>
    <mergeCell ref="D41:E41"/>
    <mergeCell ref="F41:G41"/>
    <mergeCell ref="H41:I41"/>
    <mergeCell ref="D42:E42"/>
    <mergeCell ref="F42:G42"/>
    <mergeCell ref="H42:I42"/>
    <mergeCell ref="D40:E40"/>
    <mergeCell ref="F40:G40"/>
    <mergeCell ref="H40:I40"/>
    <mergeCell ref="J40:K40"/>
    <mergeCell ref="J41:K41"/>
    <mergeCell ref="J38:K38"/>
    <mergeCell ref="J39:K39"/>
    <mergeCell ref="J29:K29"/>
    <mergeCell ref="J30:K30"/>
    <mergeCell ref="J31:K31"/>
    <mergeCell ref="J32:K32"/>
    <mergeCell ref="J33:K33"/>
    <mergeCell ref="J34:K34"/>
    <mergeCell ref="J35:K35"/>
    <mergeCell ref="J36:K36"/>
    <mergeCell ref="J37:K37"/>
    <mergeCell ref="P29:Q29"/>
    <mergeCell ref="P30:Q30"/>
    <mergeCell ref="P31:Q31"/>
    <mergeCell ref="P32:Q32"/>
    <mergeCell ref="P33:Q33"/>
    <mergeCell ref="L29:M29"/>
    <mergeCell ref="L30:M30"/>
    <mergeCell ref="N38:O38"/>
    <mergeCell ref="N29:O29"/>
    <mergeCell ref="N30:O30"/>
    <mergeCell ref="N31:O31"/>
    <mergeCell ref="N32:O32"/>
    <mergeCell ref="N33:O33"/>
    <mergeCell ref="L38:M38"/>
    <mergeCell ref="L31:M31"/>
    <mergeCell ref="L32:M32"/>
    <mergeCell ref="L33:M33"/>
    <mergeCell ref="L34:M34"/>
    <mergeCell ref="L35:M35"/>
    <mergeCell ref="L36:M36"/>
    <mergeCell ref="L37:M37"/>
    <mergeCell ref="P38:Q38"/>
    <mergeCell ref="L39:M39"/>
    <mergeCell ref="L40:M40"/>
    <mergeCell ref="L41:M41"/>
    <mergeCell ref="L42:M42"/>
    <mergeCell ref="P39:Q39"/>
    <mergeCell ref="P40:Q40"/>
    <mergeCell ref="P41:Q41"/>
    <mergeCell ref="P42:Q42"/>
    <mergeCell ref="N39:O39"/>
    <mergeCell ref="N40:O40"/>
    <mergeCell ref="N41:O41"/>
    <mergeCell ref="N42:O42"/>
    <mergeCell ref="N34:O34"/>
    <mergeCell ref="N35:O35"/>
    <mergeCell ref="N36:O36"/>
    <mergeCell ref="N37:O37"/>
    <mergeCell ref="P34:Q34"/>
    <mergeCell ref="P35:Q35"/>
    <mergeCell ref="P36:Q36"/>
    <mergeCell ref="P37:Q3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V56"/>
  <sheetViews>
    <sheetView topLeftCell="A7" zoomScale="80" zoomScaleNormal="80" workbookViewId="0">
      <selection activeCell="A54" sqref="A54:S54"/>
    </sheetView>
  </sheetViews>
  <sheetFormatPr defaultRowHeight="16.5"/>
  <cols>
    <col min="1" max="1" width="3.85546875" style="2" customWidth="1"/>
    <col min="2" max="2" width="64" style="38" customWidth="1"/>
    <col min="3" max="3" width="3.28515625" style="2" customWidth="1"/>
    <col min="4" max="19" width="10.7109375" style="2" customWidth="1"/>
    <col min="20" max="20" width="9.140625" style="3"/>
    <col min="21" max="21" width="13.42578125" style="2" bestFit="1" customWidth="1"/>
    <col min="22" max="22" width="13.42578125" style="2" customWidth="1"/>
    <col min="23" max="16384" width="9.140625" style="2"/>
  </cols>
  <sheetData>
    <row r="1" spans="1:19" ht="20.25">
      <c r="A1" s="1" t="s">
        <v>534</v>
      </c>
    </row>
    <row r="2" spans="1:19" ht="18.75">
      <c r="A2" s="333" t="s">
        <v>473</v>
      </c>
    </row>
    <row r="3" spans="1:19" ht="18.75">
      <c r="A3" s="333"/>
    </row>
    <row r="4" spans="1:19" ht="17.25" thickBot="1">
      <c r="D4" s="157" t="s">
        <v>20</v>
      </c>
    </row>
    <row r="5" spans="1:19" ht="35.1" customHeight="1" thickTop="1" thickBot="1">
      <c r="B5" s="62"/>
      <c r="D5" s="189">
        <v>2019</v>
      </c>
      <c r="E5" s="189">
        <v>2020</v>
      </c>
      <c r="F5" s="189">
        <v>2021</v>
      </c>
      <c r="G5" s="29"/>
    </row>
    <row r="6" spans="1:19" ht="20.25" thickTop="1" thickBot="1">
      <c r="B6" s="334" t="s">
        <v>51</v>
      </c>
      <c r="C6" s="310"/>
      <c r="D6" s="335"/>
      <c r="E6" s="335"/>
      <c r="F6" s="335"/>
    </row>
    <row r="7" spans="1:19" ht="21" customHeight="1">
      <c r="B7" s="336" t="s">
        <v>446</v>
      </c>
      <c r="C7" s="310"/>
      <c r="D7" s="337">
        <v>100.1</v>
      </c>
      <c r="E7" s="337">
        <v>162.30000000000001</v>
      </c>
      <c r="F7" s="337">
        <v>157.80000000000001</v>
      </c>
      <c r="N7" s="194"/>
      <c r="O7" s="194"/>
      <c r="P7" s="194"/>
      <c r="Q7" s="194"/>
      <c r="R7" s="194"/>
      <c r="S7" s="194"/>
    </row>
    <row r="8" spans="1:19" ht="20.25" customHeight="1" thickBot="1">
      <c r="B8" s="338" t="s">
        <v>445</v>
      </c>
      <c r="C8" s="310"/>
      <c r="D8" s="339">
        <v>148.19999999999999</v>
      </c>
      <c r="E8" s="339">
        <v>175.4</v>
      </c>
      <c r="F8" s="339">
        <v>152.6</v>
      </c>
      <c r="N8" s="194"/>
      <c r="O8" s="194"/>
      <c r="P8" s="194"/>
      <c r="Q8" s="194"/>
      <c r="R8" s="194"/>
      <c r="S8" s="194"/>
    </row>
    <row r="9" spans="1:19" ht="20.25" customHeight="1" thickBot="1">
      <c r="B9" s="340" t="s">
        <v>141</v>
      </c>
      <c r="C9" s="310"/>
      <c r="D9" s="188">
        <v>248.3</v>
      </c>
      <c r="E9" s="188">
        <v>337.7</v>
      </c>
      <c r="F9" s="188">
        <v>310.39999999999998</v>
      </c>
      <c r="N9" s="194"/>
      <c r="O9" s="41"/>
      <c r="P9" s="194"/>
      <c r="Q9" s="194"/>
      <c r="R9" s="194"/>
      <c r="S9" s="194"/>
    </row>
    <row r="10" spans="1:19" ht="18.75">
      <c r="B10" s="62"/>
      <c r="C10" s="310"/>
      <c r="D10" s="310"/>
      <c r="E10" s="310"/>
      <c r="F10" s="310"/>
      <c r="N10" s="194"/>
      <c r="O10" s="194"/>
      <c r="P10" s="194"/>
      <c r="Q10" s="194"/>
      <c r="R10" s="194"/>
      <c r="S10" s="194"/>
    </row>
    <row r="11" spans="1:19" ht="18.75">
      <c r="B11" s="62"/>
      <c r="C11" s="310"/>
      <c r="D11" s="310"/>
      <c r="E11" s="310"/>
      <c r="F11" s="310"/>
      <c r="N11" s="194"/>
      <c r="O11" s="194"/>
      <c r="P11" s="194"/>
      <c r="Q11" s="194"/>
      <c r="R11" s="194"/>
      <c r="S11" s="194"/>
    </row>
    <row r="12" spans="1:19" ht="21" customHeight="1" thickBot="1">
      <c r="B12" s="341" t="s">
        <v>533</v>
      </c>
      <c r="C12" s="310"/>
      <c r="D12" s="310"/>
      <c r="E12" s="310"/>
      <c r="F12" s="310"/>
      <c r="N12" s="194"/>
      <c r="O12" s="194"/>
      <c r="P12" s="194"/>
      <c r="Q12" s="194"/>
      <c r="R12" s="194"/>
      <c r="S12" s="194"/>
    </row>
    <row r="13" spans="1:19" ht="21" customHeight="1" thickBot="1">
      <c r="A13" s="151"/>
      <c r="B13" s="342" t="s">
        <v>142</v>
      </c>
      <c r="C13" s="343"/>
      <c r="D13" s="288"/>
      <c r="E13" s="344">
        <v>248.3</v>
      </c>
      <c r="F13" s="344">
        <v>337.7</v>
      </c>
      <c r="N13" s="194"/>
      <c r="O13" s="194"/>
      <c r="P13" s="194"/>
      <c r="Q13" s="194"/>
      <c r="R13" s="194"/>
      <c r="S13" s="194"/>
    </row>
    <row r="14" spans="1:19" ht="21" customHeight="1" thickBot="1">
      <c r="B14" s="345" t="s">
        <v>402</v>
      </c>
      <c r="C14" s="310"/>
      <c r="D14" s="346"/>
      <c r="E14" s="347">
        <v>75.2</v>
      </c>
      <c r="F14" s="346"/>
      <c r="N14" s="194"/>
      <c r="O14" s="194"/>
      <c r="P14" s="194"/>
      <c r="Q14" s="194"/>
      <c r="R14" s="194"/>
      <c r="S14" s="194"/>
    </row>
    <row r="15" spans="1:19" ht="21" customHeight="1">
      <c r="B15" s="294" t="s">
        <v>585</v>
      </c>
      <c r="C15" s="310"/>
      <c r="D15" s="346"/>
      <c r="E15" s="348"/>
      <c r="F15" s="351">
        <f>-29.1</f>
        <v>-29.1</v>
      </c>
      <c r="N15" s="194"/>
      <c r="O15" s="194"/>
      <c r="P15" s="194"/>
      <c r="Q15" s="194"/>
      <c r="R15" s="194"/>
      <c r="S15" s="194"/>
    </row>
    <row r="16" spans="1:19" ht="21" customHeight="1" thickBot="1">
      <c r="B16" s="299" t="s">
        <v>586</v>
      </c>
      <c r="C16" s="310"/>
      <c r="D16" s="346"/>
      <c r="E16" s="349"/>
      <c r="F16" s="352">
        <f>-1.8</f>
        <v>-1.8</v>
      </c>
      <c r="N16" s="194"/>
      <c r="O16" s="194"/>
      <c r="P16" s="194"/>
      <c r="Q16" s="194"/>
      <c r="R16" s="194"/>
      <c r="S16" s="194"/>
    </row>
    <row r="17" spans="1:22" ht="21" customHeight="1" thickBot="1">
      <c r="A17" s="151"/>
      <c r="B17" s="342" t="s">
        <v>587</v>
      </c>
      <c r="C17" s="343"/>
      <c r="D17" s="346"/>
      <c r="E17" s="344">
        <v>323.5</v>
      </c>
      <c r="F17" s="344">
        <v>306.8</v>
      </c>
      <c r="N17" s="194"/>
      <c r="O17" s="194"/>
      <c r="P17" s="194"/>
      <c r="Q17" s="194"/>
      <c r="R17" s="194"/>
      <c r="S17" s="194"/>
    </row>
    <row r="18" spans="1:22" ht="21" customHeight="1">
      <c r="B18" s="287" t="s">
        <v>406</v>
      </c>
      <c r="C18" s="310"/>
      <c r="D18" s="346"/>
      <c r="E18" s="350">
        <v>16.7</v>
      </c>
      <c r="F18" s="350">
        <v>18.8</v>
      </c>
      <c r="N18" s="194"/>
      <c r="O18" s="194"/>
      <c r="P18" s="194"/>
      <c r="Q18" s="194"/>
      <c r="R18" s="194"/>
      <c r="S18" s="194"/>
    </row>
    <row r="19" spans="1:22" ht="21" customHeight="1">
      <c r="B19" s="294" t="s">
        <v>407</v>
      </c>
      <c r="C19" s="310"/>
      <c r="D19" s="346"/>
      <c r="E19" s="351">
        <v>-21.1</v>
      </c>
      <c r="F19" s="351">
        <f>-26.8</f>
        <v>-26.8</v>
      </c>
      <c r="N19" s="194"/>
      <c r="O19" s="194"/>
      <c r="P19" s="194"/>
      <c r="Q19" s="194"/>
      <c r="R19" s="194"/>
      <c r="S19" s="194"/>
    </row>
    <row r="20" spans="1:22" ht="21" customHeight="1" thickBot="1">
      <c r="B20" s="299" t="s">
        <v>144</v>
      </c>
      <c r="C20" s="310"/>
      <c r="D20" s="346"/>
      <c r="E20" s="352">
        <v>18.600000000000001</v>
      </c>
      <c r="F20" s="352">
        <v>11.6</v>
      </c>
      <c r="N20" s="194"/>
      <c r="O20" s="194"/>
      <c r="P20" s="194"/>
      <c r="Q20" s="194"/>
      <c r="R20" s="194"/>
      <c r="S20" s="194"/>
    </row>
    <row r="21" spans="1:22" ht="21" customHeight="1" thickBot="1">
      <c r="A21" s="151"/>
      <c r="B21" s="342" t="s">
        <v>145</v>
      </c>
      <c r="C21" s="343"/>
      <c r="D21" s="353"/>
      <c r="E21" s="344">
        <v>337.7</v>
      </c>
      <c r="F21" s="344">
        <v>310.39999999999998</v>
      </c>
      <c r="N21" s="194"/>
      <c r="O21" s="194"/>
      <c r="P21" s="194"/>
      <c r="Q21" s="194"/>
      <c r="R21" s="194"/>
      <c r="S21" s="194"/>
    </row>
    <row r="22" spans="1:22">
      <c r="J22" s="194"/>
      <c r="K22" s="194"/>
      <c r="L22" s="433"/>
      <c r="M22" s="194"/>
      <c r="N22" s="194"/>
      <c r="O22" s="194"/>
      <c r="P22" s="194"/>
      <c r="Q22" s="194"/>
      <c r="R22" s="194"/>
      <c r="S22" s="194"/>
    </row>
    <row r="23" spans="1:22" ht="17.25" thickBot="1">
      <c r="F23" s="29"/>
    </row>
    <row r="24" spans="1:22" ht="51.75" customHeight="1" thickTop="1" thickBot="1">
      <c r="A24" s="331"/>
      <c r="B24" s="354" t="s">
        <v>190</v>
      </c>
      <c r="C24" s="38"/>
      <c r="D24" s="879" t="s">
        <v>147</v>
      </c>
      <c r="E24" s="880"/>
      <c r="F24" s="879" t="s">
        <v>589</v>
      </c>
      <c r="G24" s="880"/>
      <c r="H24" s="879" t="s">
        <v>578</v>
      </c>
      <c r="I24" s="880"/>
      <c r="J24" s="879" t="s">
        <v>408</v>
      </c>
      <c r="K24" s="880"/>
      <c r="L24" s="879" t="s">
        <v>55</v>
      </c>
      <c r="M24" s="880"/>
      <c r="N24" s="879" t="s">
        <v>448</v>
      </c>
      <c r="O24" s="880"/>
      <c r="P24" s="879" t="s">
        <v>446</v>
      </c>
      <c r="Q24" s="880"/>
      <c r="R24" s="879" t="s">
        <v>163</v>
      </c>
      <c r="S24" s="880"/>
      <c r="U24" s="54"/>
      <c r="V24" s="54"/>
    </row>
    <row r="25" spans="1:22" ht="21" customHeight="1" thickTop="1" thickBot="1">
      <c r="A25" s="151"/>
      <c r="B25" s="355" t="s">
        <v>401</v>
      </c>
      <c r="C25" s="151"/>
      <c r="D25" s="881">
        <v>43.7</v>
      </c>
      <c r="E25" s="882"/>
      <c r="F25" s="883">
        <v>59.3</v>
      </c>
      <c r="G25" s="882"/>
      <c r="H25" s="883">
        <v>44.8</v>
      </c>
      <c r="I25" s="882"/>
      <c r="J25" s="883" t="s">
        <v>123</v>
      </c>
      <c r="K25" s="882"/>
      <c r="L25" s="883">
        <v>27.6</v>
      </c>
      <c r="M25" s="882"/>
      <c r="N25" s="884">
        <v>175.4</v>
      </c>
      <c r="O25" s="885"/>
      <c r="P25" s="884">
        <v>162.30000000000001</v>
      </c>
      <c r="Q25" s="885"/>
      <c r="R25" s="884">
        <v>337.7</v>
      </c>
      <c r="S25" s="886"/>
      <c r="U25" s="41"/>
      <c r="V25" s="41"/>
    </row>
    <row r="26" spans="1:22" ht="21" customHeight="1" thickBot="1">
      <c r="B26" s="356" t="s">
        <v>604</v>
      </c>
      <c r="D26" s="869" t="s">
        <v>123</v>
      </c>
      <c r="E26" s="870"/>
      <c r="F26" s="872">
        <v>-29.1</v>
      </c>
      <c r="G26" s="873"/>
      <c r="H26" s="871" t="s">
        <v>123</v>
      </c>
      <c r="I26" s="874"/>
      <c r="J26" s="869" t="s">
        <v>123</v>
      </c>
      <c r="K26" s="870"/>
      <c r="L26" s="871" t="s">
        <v>123</v>
      </c>
      <c r="M26" s="870"/>
      <c r="N26" s="875">
        <f>-29.1</f>
        <v>-29.1</v>
      </c>
      <c r="O26" s="876"/>
      <c r="P26" s="877"/>
      <c r="Q26" s="878"/>
      <c r="R26" s="867">
        <f>-29.1</f>
        <v>-29.1</v>
      </c>
      <c r="S26" s="868"/>
      <c r="U26" s="41"/>
      <c r="V26" s="41"/>
    </row>
    <row r="27" spans="1:22" ht="21" customHeight="1" thickBot="1">
      <c r="B27" s="357" t="s">
        <v>605</v>
      </c>
      <c r="D27" s="852" t="s">
        <v>123</v>
      </c>
      <c r="E27" s="853"/>
      <c r="F27" s="865" t="s">
        <v>123</v>
      </c>
      <c r="G27" s="853"/>
      <c r="H27" s="865" t="s">
        <v>123</v>
      </c>
      <c r="I27" s="853"/>
      <c r="J27" s="865" t="s">
        <v>123</v>
      </c>
      <c r="K27" s="853"/>
      <c r="L27" s="865" t="s">
        <v>123</v>
      </c>
      <c r="M27" s="866"/>
      <c r="N27" s="852" t="s">
        <v>123</v>
      </c>
      <c r="O27" s="853"/>
      <c r="P27" s="854">
        <v>-1.8</v>
      </c>
      <c r="Q27" s="855"/>
      <c r="R27" s="856">
        <f>-1.8</f>
        <v>-1.8</v>
      </c>
      <c r="S27" s="857"/>
      <c r="U27" s="41"/>
      <c r="V27" s="41"/>
    </row>
    <row r="28" spans="1:22" ht="21" customHeight="1" thickTop="1">
      <c r="A28" s="151"/>
      <c r="B28" s="355" t="s">
        <v>588</v>
      </c>
      <c r="C28" s="151"/>
      <c r="D28" s="858">
        <v>43.7</v>
      </c>
      <c r="E28" s="859"/>
      <c r="F28" s="860">
        <v>30.2</v>
      </c>
      <c r="G28" s="859"/>
      <c r="H28" s="860">
        <v>44.8</v>
      </c>
      <c r="I28" s="859"/>
      <c r="J28" s="860">
        <f t="shared" ref="J28" si="0">SUM(J25:K27)</f>
        <v>0</v>
      </c>
      <c r="K28" s="859"/>
      <c r="L28" s="860">
        <v>27.6</v>
      </c>
      <c r="M28" s="859"/>
      <c r="N28" s="861">
        <v>146.30000000000001</v>
      </c>
      <c r="O28" s="862"/>
      <c r="P28" s="861">
        <v>160.5</v>
      </c>
      <c r="Q28" s="862"/>
      <c r="R28" s="863">
        <v>306.8</v>
      </c>
      <c r="S28" s="864"/>
      <c r="U28" s="604"/>
      <c r="V28" s="604"/>
    </row>
    <row r="29" spans="1:22" ht="21" customHeight="1">
      <c r="B29" s="358" t="s">
        <v>151</v>
      </c>
      <c r="D29" s="893">
        <v>1.7</v>
      </c>
      <c r="E29" s="888"/>
      <c r="F29" s="887">
        <v>1.7</v>
      </c>
      <c r="G29" s="888"/>
      <c r="H29" s="887">
        <v>5.6</v>
      </c>
      <c r="I29" s="888"/>
      <c r="J29" s="887">
        <v>0.2</v>
      </c>
      <c r="K29" s="888"/>
      <c r="L29" s="887">
        <v>1.7</v>
      </c>
      <c r="M29" s="888"/>
      <c r="N29" s="889">
        <v>10.9</v>
      </c>
      <c r="O29" s="890"/>
      <c r="P29" s="894"/>
      <c r="Q29" s="895"/>
      <c r="R29" s="891">
        <v>10.9</v>
      </c>
      <c r="S29" s="892"/>
      <c r="U29" s="751"/>
      <c r="V29" s="751"/>
    </row>
    <row r="30" spans="1:22" ht="21" customHeight="1">
      <c r="B30" s="358" t="s">
        <v>152</v>
      </c>
      <c r="D30" s="893">
        <v>3.2</v>
      </c>
      <c r="E30" s="888"/>
      <c r="F30" s="887">
        <v>0.2</v>
      </c>
      <c r="G30" s="888"/>
      <c r="H30" s="887">
        <v>0.7</v>
      </c>
      <c r="I30" s="888"/>
      <c r="J30" s="887" t="s">
        <v>123</v>
      </c>
      <c r="K30" s="888"/>
      <c r="L30" s="887">
        <v>0.9</v>
      </c>
      <c r="M30" s="888"/>
      <c r="N30" s="889">
        <v>5</v>
      </c>
      <c r="O30" s="890"/>
      <c r="P30" s="889">
        <v>2.9</v>
      </c>
      <c r="Q30" s="890"/>
      <c r="R30" s="891">
        <v>7.9</v>
      </c>
      <c r="S30" s="892"/>
      <c r="U30" s="751"/>
      <c r="V30" s="751"/>
    </row>
    <row r="31" spans="1:22" ht="21" customHeight="1" thickBot="1">
      <c r="B31" s="358" t="s">
        <v>153</v>
      </c>
      <c r="D31" s="893">
        <f>-4.3</f>
        <v>-4.3</v>
      </c>
      <c r="E31" s="888"/>
      <c r="F31" s="887">
        <f>-3.5</f>
        <v>-3.5</v>
      </c>
      <c r="G31" s="888"/>
      <c r="H31" s="887">
        <f>-2.9</f>
        <v>-2.9</v>
      </c>
      <c r="I31" s="888"/>
      <c r="J31" s="887">
        <f>-0.2</f>
        <v>-0.2</v>
      </c>
      <c r="K31" s="888"/>
      <c r="L31" s="887">
        <f>-1.8</f>
        <v>-1.8</v>
      </c>
      <c r="M31" s="888"/>
      <c r="N31" s="889">
        <f>-12.7</f>
        <v>-12.7</v>
      </c>
      <c r="O31" s="890"/>
      <c r="P31" s="889">
        <f>-14.1</f>
        <v>-14.1</v>
      </c>
      <c r="Q31" s="890"/>
      <c r="R31" s="891">
        <f>-26.8</f>
        <v>-26.8</v>
      </c>
      <c r="S31" s="892"/>
      <c r="U31" s="751"/>
      <c r="V31" s="751"/>
    </row>
    <row r="32" spans="1:22" ht="21" customHeight="1" thickTop="1">
      <c r="A32" s="151"/>
      <c r="B32" s="355" t="s">
        <v>770</v>
      </c>
      <c r="C32" s="151"/>
      <c r="D32" s="858">
        <v>0.6</v>
      </c>
      <c r="E32" s="859"/>
      <c r="F32" s="860">
        <v>-1.6</v>
      </c>
      <c r="G32" s="859"/>
      <c r="H32" s="860">
        <v>3.4</v>
      </c>
      <c r="I32" s="859"/>
      <c r="J32" s="860" t="s">
        <v>123</v>
      </c>
      <c r="K32" s="859"/>
      <c r="L32" s="860">
        <v>0.8</v>
      </c>
      <c r="M32" s="859"/>
      <c r="N32" s="861">
        <v>3.2</v>
      </c>
      <c r="O32" s="862"/>
      <c r="P32" s="861">
        <v>-11.2</v>
      </c>
      <c r="Q32" s="862"/>
      <c r="R32" s="863">
        <v>-8</v>
      </c>
      <c r="S32" s="864"/>
      <c r="U32" s="604"/>
      <c r="V32" s="604"/>
    </row>
    <row r="33" spans="1:22" ht="21" customHeight="1">
      <c r="B33" s="358" t="s">
        <v>144</v>
      </c>
      <c r="D33" s="893">
        <v>4.2</v>
      </c>
      <c r="E33" s="888"/>
      <c r="F33" s="887">
        <v>2.6</v>
      </c>
      <c r="G33" s="888"/>
      <c r="H33" s="887">
        <f>-3.9</f>
        <v>-3.9</v>
      </c>
      <c r="I33" s="888"/>
      <c r="J33" s="887" t="s">
        <v>123</v>
      </c>
      <c r="K33" s="888"/>
      <c r="L33" s="887">
        <v>0.6</v>
      </c>
      <c r="M33" s="888"/>
      <c r="N33" s="889">
        <v>3.5</v>
      </c>
      <c r="O33" s="890"/>
      <c r="P33" s="889">
        <v>8.1</v>
      </c>
      <c r="Q33" s="890"/>
      <c r="R33" s="891">
        <v>11.6</v>
      </c>
      <c r="S33" s="892"/>
      <c r="U33" s="751"/>
      <c r="V33" s="751"/>
    </row>
    <row r="34" spans="1:22" ht="21" customHeight="1" thickBot="1">
      <c r="B34" s="359" t="s">
        <v>154</v>
      </c>
      <c r="D34" s="906">
        <f>-2.7</f>
        <v>-2.7</v>
      </c>
      <c r="E34" s="897"/>
      <c r="F34" s="896">
        <v>2.2999999999999998</v>
      </c>
      <c r="G34" s="897"/>
      <c r="H34" s="896" t="s">
        <v>123</v>
      </c>
      <c r="I34" s="897"/>
      <c r="J34" s="896" t="s">
        <v>123</v>
      </c>
      <c r="K34" s="897"/>
      <c r="L34" s="896" t="s">
        <v>123</v>
      </c>
      <c r="M34" s="897"/>
      <c r="N34" s="907">
        <f>-0.4</f>
        <v>-0.4</v>
      </c>
      <c r="O34" s="908"/>
      <c r="P34" s="907">
        <v>0.4</v>
      </c>
      <c r="Q34" s="908"/>
      <c r="R34" s="898" t="s">
        <v>123</v>
      </c>
      <c r="S34" s="899"/>
      <c r="U34" s="751"/>
      <c r="V34" s="752"/>
    </row>
    <row r="35" spans="1:22" ht="21" customHeight="1" thickBot="1">
      <c r="B35" s="360" t="s">
        <v>620</v>
      </c>
      <c r="D35" s="900">
        <v>45.8</v>
      </c>
      <c r="E35" s="901"/>
      <c r="F35" s="902">
        <v>33.5</v>
      </c>
      <c r="G35" s="901"/>
      <c r="H35" s="902">
        <v>44.3</v>
      </c>
      <c r="I35" s="901"/>
      <c r="J35" s="902">
        <v>0</v>
      </c>
      <c r="K35" s="901"/>
      <c r="L35" s="902">
        <v>29</v>
      </c>
      <c r="M35" s="901"/>
      <c r="N35" s="903">
        <v>152.6</v>
      </c>
      <c r="O35" s="904"/>
      <c r="P35" s="903">
        <v>157.80000000000001</v>
      </c>
      <c r="Q35" s="904"/>
      <c r="R35" s="903">
        <v>310.39999999999998</v>
      </c>
      <c r="S35" s="905"/>
      <c r="U35" s="604"/>
      <c r="V35" s="753"/>
    </row>
    <row r="36" spans="1:22">
      <c r="D36" s="194"/>
      <c r="E36" s="194"/>
      <c r="F36" s="194"/>
      <c r="G36" s="194"/>
      <c r="H36" s="194"/>
      <c r="I36" s="748"/>
      <c r="J36" s="194"/>
      <c r="K36" s="194"/>
      <c r="L36" s="194"/>
      <c r="M36" s="749"/>
      <c r="N36" s="750"/>
      <c r="O36" s="748"/>
      <c r="P36" s="194"/>
      <c r="Q36" s="748"/>
      <c r="R36" s="750"/>
      <c r="S36" s="748"/>
      <c r="T36" s="2"/>
      <c r="U36" s="194"/>
      <c r="V36" s="194"/>
    </row>
    <row r="37" spans="1:22">
      <c r="A37" s="95"/>
      <c r="D37" s="194"/>
      <c r="E37" s="748"/>
      <c r="F37" s="194"/>
      <c r="G37" s="748"/>
      <c r="H37" s="194"/>
      <c r="I37" s="748"/>
      <c r="J37" s="194"/>
      <c r="K37" s="194"/>
      <c r="L37" s="194"/>
      <c r="M37" s="749"/>
      <c r="N37" s="750"/>
      <c r="O37" s="748"/>
      <c r="P37" s="194"/>
      <c r="Q37" s="194"/>
      <c r="R37" s="750"/>
      <c r="S37" s="748"/>
      <c r="T37" s="157"/>
      <c r="U37" s="194"/>
      <c r="V37" s="194"/>
    </row>
    <row r="38" spans="1:22" ht="17.25" thickBot="1">
      <c r="A38" s="911"/>
      <c r="B38" s="911"/>
      <c r="C38" s="911"/>
      <c r="D38" s="911"/>
      <c r="E38" s="911"/>
      <c r="F38" s="911"/>
      <c r="G38" s="911"/>
      <c r="H38" s="911"/>
      <c r="I38" s="911"/>
      <c r="J38" s="911"/>
      <c r="K38" s="911"/>
      <c r="L38" s="911"/>
      <c r="M38" s="911"/>
      <c r="N38" s="911"/>
      <c r="O38" s="911"/>
      <c r="P38" s="911"/>
      <c r="Q38" s="911"/>
      <c r="R38" s="911"/>
      <c r="S38" s="911"/>
    </row>
    <row r="39" spans="1:22" ht="51.75" customHeight="1" thickTop="1" thickBot="1">
      <c r="A39" s="331"/>
      <c r="B39" s="354" t="s">
        <v>190</v>
      </c>
      <c r="C39" s="38"/>
      <c r="D39" s="879" t="s">
        <v>147</v>
      </c>
      <c r="E39" s="880"/>
      <c r="F39" s="879" t="s">
        <v>682</v>
      </c>
      <c r="G39" s="880"/>
      <c r="H39" s="879" t="s">
        <v>683</v>
      </c>
      <c r="I39" s="880"/>
      <c r="J39" s="879" t="s">
        <v>408</v>
      </c>
      <c r="K39" s="880"/>
      <c r="L39" s="879" t="s">
        <v>55</v>
      </c>
      <c r="M39" s="880"/>
      <c r="N39" s="879" t="s">
        <v>448</v>
      </c>
      <c r="O39" s="880"/>
      <c r="P39" s="879" t="s">
        <v>756</v>
      </c>
      <c r="Q39" s="880"/>
      <c r="R39" s="879" t="s">
        <v>163</v>
      </c>
      <c r="S39" s="880"/>
      <c r="U39" s="29"/>
      <c r="V39" s="29"/>
    </row>
    <row r="40" spans="1:22" ht="21" customHeight="1" thickTop="1" thickBot="1">
      <c r="A40" s="151"/>
      <c r="B40" s="355" t="s">
        <v>684</v>
      </c>
      <c r="C40" s="151"/>
      <c r="D40" s="909">
        <v>42.5</v>
      </c>
      <c r="E40" s="910"/>
      <c r="F40" s="910">
        <v>55.1</v>
      </c>
      <c r="G40" s="910"/>
      <c r="H40" s="910">
        <v>25.9</v>
      </c>
      <c r="I40" s="910"/>
      <c r="J40" s="910" t="s">
        <v>123</v>
      </c>
      <c r="K40" s="910"/>
      <c r="L40" s="910">
        <v>24.7</v>
      </c>
      <c r="M40" s="910"/>
      <c r="N40" s="912">
        <v>148.19999999999999</v>
      </c>
      <c r="O40" s="912"/>
      <c r="P40" s="912">
        <v>100.1</v>
      </c>
      <c r="Q40" s="912"/>
      <c r="R40" s="912">
        <v>248.3</v>
      </c>
      <c r="S40" s="913"/>
    </row>
    <row r="41" spans="1:22" ht="21" customHeight="1">
      <c r="B41" s="356" t="s">
        <v>597</v>
      </c>
      <c r="D41" s="849"/>
      <c r="E41" s="850"/>
      <c r="F41" s="850"/>
      <c r="G41" s="850"/>
      <c r="H41" s="851">
        <v>16.2</v>
      </c>
      <c r="I41" s="851"/>
      <c r="J41" s="850"/>
      <c r="K41" s="850"/>
      <c r="L41" s="850"/>
      <c r="M41" s="850"/>
      <c r="N41" s="845">
        <v>16.2</v>
      </c>
      <c r="O41" s="845"/>
      <c r="P41" s="845">
        <v>59</v>
      </c>
      <c r="Q41" s="845"/>
      <c r="R41" s="846">
        <v>75.2</v>
      </c>
      <c r="S41" s="847"/>
    </row>
    <row r="42" spans="1:22" ht="21" customHeight="1">
      <c r="B42" s="358" t="s">
        <v>151</v>
      </c>
      <c r="D42" s="843">
        <v>1.2</v>
      </c>
      <c r="E42" s="844"/>
      <c r="F42" s="844">
        <v>3.8</v>
      </c>
      <c r="G42" s="844"/>
      <c r="H42" s="844">
        <v>2.5</v>
      </c>
      <c r="I42" s="844"/>
      <c r="J42" s="844">
        <v>0.2</v>
      </c>
      <c r="K42" s="844"/>
      <c r="L42" s="844">
        <v>1</v>
      </c>
      <c r="M42" s="844"/>
      <c r="N42" s="835">
        <v>8.6999999999999993</v>
      </c>
      <c r="O42" s="835"/>
      <c r="P42" s="848"/>
      <c r="Q42" s="848"/>
      <c r="R42" s="836">
        <v>8.6999999999999993</v>
      </c>
      <c r="S42" s="837"/>
    </row>
    <row r="43" spans="1:22" ht="21" customHeight="1">
      <c r="B43" s="358" t="s">
        <v>152</v>
      </c>
      <c r="D43" s="843">
        <v>3.5</v>
      </c>
      <c r="E43" s="844"/>
      <c r="F43" s="844">
        <v>0.5</v>
      </c>
      <c r="G43" s="844"/>
      <c r="H43" s="844">
        <v>0.7</v>
      </c>
      <c r="I43" s="844"/>
      <c r="J43" s="844">
        <v>0</v>
      </c>
      <c r="K43" s="844"/>
      <c r="L43" s="844">
        <v>0.8</v>
      </c>
      <c r="M43" s="844"/>
      <c r="N43" s="835">
        <v>5.5</v>
      </c>
      <c r="O43" s="835"/>
      <c r="P43" s="835">
        <v>2.5</v>
      </c>
      <c r="Q43" s="835"/>
      <c r="R43" s="836">
        <v>8</v>
      </c>
      <c r="S43" s="837"/>
    </row>
    <row r="44" spans="1:22" ht="21" customHeight="1" thickBot="1">
      <c r="B44" s="358" t="s">
        <v>153</v>
      </c>
      <c r="D44" s="843">
        <v>-3</v>
      </c>
      <c r="E44" s="844"/>
      <c r="F44" s="844">
        <v>-4.3</v>
      </c>
      <c r="G44" s="844"/>
      <c r="H44" s="844">
        <v>-2.2999999999999998</v>
      </c>
      <c r="I44" s="844"/>
      <c r="J44" s="844">
        <v>-0.1</v>
      </c>
      <c r="K44" s="844"/>
      <c r="L44" s="844">
        <v>-1.6</v>
      </c>
      <c r="M44" s="844"/>
      <c r="N44" s="835">
        <v>-11.3</v>
      </c>
      <c r="O44" s="835"/>
      <c r="P44" s="835">
        <v>-9.8000000000000007</v>
      </c>
      <c r="Q44" s="835"/>
      <c r="R44" s="836">
        <v>-21.1</v>
      </c>
      <c r="S44" s="837"/>
    </row>
    <row r="45" spans="1:22" ht="21" customHeight="1" thickTop="1">
      <c r="A45" s="151"/>
      <c r="B45" s="355" t="s">
        <v>770</v>
      </c>
      <c r="C45" s="151"/>
      <c r="D45" s="858">
        <v>1.7</v>
      </c>
      <c r="E45" s="859"/>
      <c r="F45" s="860" t="s">
        <v>123</v>
      </c>
      <c r="G45" s="859"/>
      <c r="H45" s="860">
        <v>0.9</v>
      </c>
      <c r="I45" s="859"/>
      <c r="J45" s="860">
        <v>-0.1</v>
      </c>
      <c r="K45" s="859"/>
      <c r="L45" s="860">
        <v>0.2</v>
      </c>
      <c r="M45" s="859"/>
      <c r="N45" s="861">
        <v>2.9</v>
      </c>
      <c r="O45" s="862"/>
      <c r="P45" s="861">
        <v>-7.3</v>
      </c>
      <c r="Q45" s="862"/>
      <c r="R45" s="863">
        <v>-4.4000000000000004</v>
      </c>
      <c r="S45" s="864"/>
      <c r="U45" s="604"/>
      <c r="V45" s="604"/>
    </row>
    <row r="46" spans="1:22" ht="21" customHeight="1">
      <c r="B46" s="358" t="s">
        <v>144</v>
      </c>
      <c r="D46" s="843">
        <v>1.6</v>
      </c>
      <c r="E46" s="844"/>
      <c r="F46" s="844">
        <v>2.4</v>
      </c>
      <c r="G46" s="844"/>
      <c r="H46" s="844">
        <v>1.8</v>
      </c>
      <c r="I46" s="844"/>
      <c r="J46" s="844">
        <v>-0.1</v>
      </c>
      <c r="K46" s="844"/>
      <c r="L46" s="844">
        <v>2.7</v>
      </c>
      <c r="M46" s="844"/>
      <c r="N46" s="835">
        <v>8.4</v>
      </c>
      <c r="O46" s="835"/>
      <c r="P46" s="835">
        <v>10.199999999999999</v>
      </c>
      <c r="Q46" s="835"/>
      <c r="R46" s="836">
        <v>18.600000000000001</v>
      </c>
      <c r="S46" s="837"/>
    </row>
    <row r="47" spans="1:22" ht="21" customHeight="1" thickBot="1">
      <c r="B47" s="359" t="s">
        <v>154</v>
      </c>
      <c r="D47" s="838">
        <v>-2.1</v>
      </c>
      <c r="E47" s="839"/>
      <c r="F47" s="839">
        <v>1.8</v>
      </c>
      <c r="G47" s="839"/>
      <c r="H47" s="839" t="s">
        <v>123</v>
      </c>
      <c r="I47" s="839"/>
      <c r="J47" s="839" t="s">
        <v>123</v>
      </c>
      <c r="K47" s="839"/>
      <c r="L47" s="839" t="s">
        <v>123</v>
      </c>
      <c r="M47" s="839"/>
      <c r="N47" s="840">
        <v>-0.3</v>
      </c>
      <c r="O47" s="840"/>
      <c r="P47" s="840">
        <v>0.3</v>
      </c>
      <c r="Q47" s="840"/>
      <c r="R47" s="841" t="s">
        <v>123</v>
      </c>
      <c r="S47" s="842"/>
    </row>
    <row r="48" spans="1:22" ht="21" customHeight="1" thickBot="1">
      <c r="B48" s="360" t="s">
        <v>401</v>
      </c>
      <c r="D48" s="833">
        <v>43.7</v>
      </c>
      <c r="E48" s="834"/>
      <c r="F48" s="834">
        <v>59.3</v>
      </c>
      <c r="G48" s="834"/>
      <c r="H48" s="834">
        <v>44.8</v>
      </c>
      <c r="I48" s="834"/>
      <c r="J48" s="834">
        <v>0</v>
      </c>
      <c r="K48" s="834"/>
      <c r="L48" s="834">
        <v>27.6</v>
      </c>
      <c r="M48" s="834"/>
      <c r="N48" s="831">
        <v>175.4</v>
      </c>
      <c r="O48" s="831"/>
      <c r="P48" s="831">
        <v>162.30000000000001</v>
      </c>
      <c r="Q48" s="831"/>
      <c r="R48" s="831">
        <v>337.7</v>
      </c>
      <c r="S48" s="832"/>
    </row>
    <row r="50" spans="1:19">
      <c r="A50" s="95" t="s">
        <v>21</v>
      </c>
    </row>
    <row r="51" spans="1:19">
      <c r="A51" s="796" t="s">
        <v>598</v>
      </c>
      <c r="B51" s="796"/>
      <c r="C51" s="796"/>
      <c r="D51" s="796"/>
      <c r="E51" s="796"/>
      <c r="F51" s="796"/>
      <c r="G51" s="796"/>
      <c r="H51" s="796"/>
      <c r="I51" s="796"/>
      <c r="J51" s="796"/>
      <c r="K51" s="796"/>
      <c r="L51" s="796"/>
      <c r="M51" s="796"/>
      <c r="N51" s="796"/>
      <c r="O51" s="796"/>
      <c r="P51" s="796"/>
      <c r="Q51" s="796"/>
      <c r="R51" s="796"/>
      <c r="S51" s="796"/>
    </row>
    <row r="52" spans="1:19">
      <c r="A52" s="796" t="s">
        <v>599</v>
      </c>
      <c r="B52" s="796"/>
      <c r="C52" s="796"/>
      <c r="D52" s="796"/>
      <c r="E52" s="796"/>
      <c r="F52" s="796"/>
      <c r="G52" s="796"/>
      <c r="H52" s="796"/>
      <c r="I52" s="796"/>
      <c r="J52" s="796"/>
      <c r="K52" s="796"/>
      <c r="L52" s="796"/>
      <c r="M52" s="796"/>
      <c r="N52" s="796"/>
      <c r="O52" s="796"/>
      <c r="P52" s="796"/>
      <c r="Q52" s="796"/>
      <c r="R52" s="796"/>
      <c r="S52" s="796"/>
    </row>
    <row r="53" spans="1:19">
      <c r="A53" s="796" t="s">
        <v>603</v>
      </c>
      <c r="B53" s="796"/>
      <c r="C53" s="796"/>
      <c r="D53" s="796"/>
      <c r="E53" s="796"/>
      <c r="F53" s="796"/>
      <c r="G53" s="796"/>
      <c r="H53" s="796"/>
      <c r="I53" s="796"/>
      <c r="J53" s="796"/>
      <c r="K53" s="796"/>
      <c r="L53" s="796"/>
      <c r="M53" s="796"/>
      <c r="N53" s="796"/>
      <c r="O53" s="796"/>
      <c r="P53" s="796"/>
      <c r="Q53" s="796"/>
      <c r="R53" s="796"/>
      <c r="S53" s="796"/>
    </row>
    <row r="54" spans="1:19">
      <c r="A54" s="796" t="s">
        <v>600</v>
      </c>
      <c r="B54" s="796"/>
      <c r="C54" s="796"/>
      <c r="D54" s="796"/>
      <c r="E54" s="796"/>
      <c r="F54" s="796"/>
      <c r="G54" s="796"/>
      <c r="H54" s="796"/>
      <c r="I54" s="796"/>
      <c r="J54" s="796"/>
      <c r="K54" s="796"/>
      <c r="L54" s="796"/>
      <c r="M54" s="796"/>
      <c r="N54" s="796"/>
      <c r="O54" s="796"/>
      <c r="P54" s="796"/>
      <c r="Q54" s="796"/>
      <c r="R54" s="796"/>
      <c r="S54" s="796"/>
    </row>
    <row r="55" spans="1:19">
      <c r="A55" s="796" t="s">
        <v>601</v>
      </c>
      <c r="B55" s="796"/>
      <c r="C55" s="796"/>
      <c r="D55" s="796"/>
      <c r="E55" s="796"/>
      <c r="F55" s="796"/>
      <c r="G55" s="796"/>
      <c r="H55" s="796"/>
      <c r="I55" s="796"/>
      <c r="J55" s="796"/>
      <c r="K55" s="796"/>
      <c r="L55" s="796"/>
      <c r="M55" s="796"/>
      <c r="N55" s="796"/>
      <c r="O55" s="796"/>
      <c r="P55" s="796"/>
      <c r="Q55" s="796"/>
      <c r="R55" s="796"/>
      <c r="S55" s="796"/>
    </row>
    <row r="56" spans="1:19">
      <c r="A56" s="796" t="s">
        <v>744</v>
      </c>
      <c r="B56" s="796"/>
      <c r="C56" s="796"/>
      <c r="D56" s="796"/>
      <c r="E56" s="796"/>
      <c r="F56" s="796"/>
      <c r="G56" s="796"/>
      <c r="H56" s="796"/>
      <c r="I56" s="796"/>
      <c r="J56" s="796"/>
      <c r="K56" s="796"/>
      <c r="L56" s="796"/>
      <c r="M56" s="796"/>
      <c r="N56" s="796"/>
      <c r="O56" s="796"/>
      <c r="P56" s="796"/>
      <c r="Q56" s="796"/>
      <c r="R56" s="796"/>
      <c r="S56" s="796"/>
    </row>
  </sheetData>
  <mergeCells count="183">
    <mergeCell ref="D45:E45"/>
    <mergeCell ref="F45:G45"/>
    <mergeCell ref="H45:I45"/>
    <mergeCell ref="J45:K45"/>
    <mergeCell ref="L45:M45"/>
    <mergeCell ref="N45:O45"/>
    <mergeCell ref="P45:Q45"/>
    <mergeCell ref="R45:S45"/>
    <mergeCell ref="D40:E40"/>
    <mergeCell ref="F40:G40"/>
    <mergeCell ref="H40:I40"/>
    <mergeCell ref="A38:S38"/>
    <mergeCell ref="D39:E39"/>
    <mergeCell ref="F39:G39"/>
    <mergeCell ref="H39:I39"/>
    <mergeCell ref="J39:K39"/>
    <mergeCell ref="L39:M39"/>
    <mergeCell ref="N39:O39"/>
    <mergeCell ref="P39:Q39"/>
    <mergeCell ref="R39:S39"/>
    <mergeCell ref="J40:K40"/>
    <mergeCell ref="L40:M40"/>
    <mergeCell ref="N40:O40"/>
    <mergeCell ref="P40:Q40"/>
    <mergeCell ref="R40:S40"/>
    <mergeCell ref="L34:M34"/>
    <mergeCell ref="R34:S34"/>
    <mergeCell ref="D35:E35"/>
    <mergeCell ref="F35:G35"/>
    <mergeCell ref="H35:I35"/>
    <mergeCell ref="J35:K35"/>
    <mergeCell ref="N35:O35"/>
    <mergeCell ref="P35:Q35"/>
    <mergeCell ref="L35:M35"/>
    <mergeCell ref="R35:S35"/>
    <mergeCell ref="D34:E34"/>
    <mergeCell ref="F34:G34"/>
    <mergeCell ref="H34:I34"/>
    <mergeCell ref="J34:K34"/>
    <mergeCell ref="N34:O34"/>
    <mergeCell ref="P34:Q34"/>
    <mergeCell ref="L31:M31"/>
    <mergeCell ref="R31:S31"/>
    <mergeCell ref="D33:E33"/>
    <mergeCell ref="F33:G33"/>
    <mergeCell ref="H33:I33"/>
    <mergeCell ref="J33:K33"/>
    <mergeCell ref="N33:O33"/>
    <mergeCell ref="P33:Q33"/>
    <mergeCell ref="L33:M33"/>
    <mergeCell ref="R33:S33"/>
    <mergeCell ref="D31:E31"/>
    <mergeCell ref="F31:G31"/>
    <mergeCell ref="H31:I31"/>
    <mergeCell ref="J31:K31"/>
    <mergeCell ref="N31:O31"/>
    <mergeCell ref="P31:Q31"/>
    <mergeCell ref="D32:E32"/>
    <mergeCell ref="F32:G32"/>
    <mergeCell ref="H32:I32"/>
    <mergeCell ref="J32:K32"/>
    <mergeCell ref="L32:M32"/>
    <mergeCell ref="N32:O32"/>
    <mergeCell ref="P32:Q32"/>
    <mergeCell ref="R32:S32"/>
    <mergeCell ref="F30:G30"/>
    <mergeCell ref="H30:I30"/>
    <mergeCell ref="J30:K30"/>
    <mergeCell ref="N30:O30"/>
    <mergeCell ref="P30:Q30"/>
    <mergeCell ref="L30:M30"/>
    <mergeCell ref="R30:S30"/>
    <mergeCell ref="D29:E29"/>
    <mergeCell ref="F29:G29"/>
    <mergeCell ref="H29:I29"/>
    <mergeCell ref="J29:K29"/>
    <mergeCell ref="N29:O29"/>
    <mergeCell ref="P29:Q29"/>
    <mergeCell ref="L29:M29"/>
    <mergeCell ref="R29:S29"/>
    <mergeCell ref="D30:E30"/>
    <mergeCell ref="R26:S26"/>
    <mergeCell ref="J26:K26"/>
    <mergeCell ref="D26:E26"/>
    <mergeCell ref="L26:M26"/>
    <mergeCell ref="F26:G26"/>
    <mergeCell ref="H26:I26"/>
    <mergeCell ref="N26:O26"/>
    <mergeCell ref="P26:Q26"/>
    <mergeCell ref="R24:S24"/>
    <mergeCell ref="J24:K24"/>
    <mergeCell ref="D25:E25"/>
    <mergeCell ref="F25:G25"/>
    <mergeCell ref="H25:I25"/>
    <mergeCell ref="J25:K25"/>
    <mergeCell ref="N25:O25"/>
    <mergeCell ref="P25:Q25"/>
    <mergeCell ref="L25:M25"/>
    <mergeCell ref="R25:S25"/>
    <mergeCell ref="D24:E24"/>
    <mergeCell ref="F24:G24"/>
    <mergeCell ref="H24:I24"/>
    <mergeCell ref="P24:Q24"/>
    <mergeCell ref="L24:M24"/>
    <mergeCell ref="N24:O24"/>
    <mergeCell ref="N27:O27"/>
    <mergeCell ref="P27:Q27"/>
    <mergeCell ref="R27:S27"/>
    <mergeCell ref="D28:E28"/>
    <mergeCell ref="F28:G28"/>
    <mergeCell ref="H28:I28"/>
    <mergeCell ref="J28:K28"/>
    <mergeCell ref="L28:M28"/>
    <mergeCell ref="N28:O28"/>
    <mergeCell ref="P28:Q28"/>
    <mergeCell ref="R28:S28"/>
    <mergeCell ref="D27:E27"/>
    <mergeCell ref="F27:G27"/>
    <mergeCell ref="H27:I27"/>
    <mergeCell ref="J27:K27"/>
    <mergeCell ref="L27:M27"/>
    <mergeCell ref="N41:O41"/>
    <mergeCell ref="P41:Q41"/>
    <mergeCell ref="R41:S41"/>
    <mergeCell ref="D42:E42"/>
    <mergeCell ref="F42:G42"/>
    <mergeCell ref="H42:I42"/>
    <mergeCell ref="J42:K42"/>
    <mergeCell ref="L42:M42"/>
    <mergeCell ref="N42:O42"/>
    <mergeCell ref="P42:Q42"/>
    <mergeCell ref="R42:S42"/>
    <mergeCell ref="D41:E41"/>
    <mergeCell ref="F41:G41"/>
    <mergeCell ref="H41:I41"/>
    <mergeCell ref="J41:K41"/>
    <mergeCell ref="L41:M41"/>
    <mergeCell ref="N43:O43"/>
    <mergeCell ref="P43:Q43"/>
    <mergeCell ref="R43:S43"/>
    <mergeCell ref="D44:E44"/>
    <mergeCell ref="F44:G44"/>
    <mergeCell ref="H44:I44"/>
    <mergeCell ref="J44:K44"/>
    <mergeCell ref="L44:M44"/>
    <mergeCell ref="N44:O44"/>
    <mergeCell ref="P44:Q44"/>
    <mergeCell ref="R44:S44"/>
    <mergeCell ref="D43:E43"/>
    <mergeCell ref="F43:G43"/>
    <mergeCell ref="H43:I43"/>
    <mergeCell ref="J43:K43"/>
    <mergeCell ref="L43:M43"/>
    <mergeCell ref="N46:O46"/>
    <mergeCell ref="P46:Q46"/>
    <mergeCell ref="R46:S46"/>
    <mergeCell ref="D47:E47"/>
    <mergeCell ref="F47:G47"/>
    <mergeCell ref="H47:I47"/>
    <mergeCell ref="J47:K47"/>
    <mergeCell ref="L47:M47"/>
    <mergeCell ref="N47:O47"/>
    <mergeCell ref="P47:Q47"/>
    <mergeCell ref="R47:S47"/>
    <mergeCell ref="D46:E46"/>
    <mergeCell ref="F46:G46"/>
    <mergeCell ref="H46:I46"/>
    <mergeCell ref="J46:K46"/>
    <mergeCell ref="L46:M46"/>
    <mergeCell ref="A56:S56"/>
    <mergeCell ref="A53:S53"/>
    <mergeCell ref="A54:S54"/>
    <mergeCell ref="A55:S55"/>
    <mergeCell ref="N48:O48"/>
    <mergeCell ref="P48:Q48"/>
    <mergeCell ref="R48:S48"/>
    <mergeCell ref="A51:S51"/>
    <mergeCell ref="A52:S52"/>
    <mergeCell ref="D48:E48"/>
    <mergeCell ref="F48:G48"/>
    <mergeCell ref="H48:I48"/>
    <mergeCell ref="J48:K48"/>
    <mergeCell ref="L48:M4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N23"/>
  <sheetViews>
    <sheetView zoomScale="80" zoomScaleNormal="80" workbookViewId="0">
      <pane xSplit="1" ySplit="3" topLeftCell="B4" activePane="bottomRight" state="frozen"/>
      <selection pane="topRight" activeCell="B1" sqref="B1"/>
      <selection pane="bottomLeft" activeCell="A4" sqref="A4"/>
      <selection pane="bottomRight" activeCell="I8" sqref="I8"/>
    </sheetView>
  </sheetViews>
  <sheetFormatPr defaultRowHeight="16.5"/>
  <cols>
    <col min="1" max="1" width="37.85546875" style="2" customWidth="1"/>
    <col min="2" max="10" width="18.85546875" style="2" customWidth="1"/>
    <col min="11" max="11" width="1.85546875" style="2" customWidth="1"/>
    <col min="12" max="12" width="16.42578125" style="2" customWidth="1"/>
    <col min="13" max="14" width="7.42578125" style="194" customWidth="1"/>
    <col min="15" max="16384" width="9.140625" style="2"/>
  </cols>
  <sheetData>
    <row r="1" spans="1:14" ht="20.25">
      <c r="A1" s="1" t="s">
        <v>159</v>
      </c>
      <c r="B1" s="191"/>
      <c r="F1" s="29"/>
    </row>
    <row r="2" spans="1:14" ht="17.25" thickBot="1">
      <c r="A2" s="38"/>
      <c r="B2" s="191"/>
      <c r="D2" s="29"/>
    </row>
    <row r="3" spans="1:14" ht="53.25" customHeight="1" thickTop="1" thickBot="1">
      <c r="A3" s="362" t="s">
        <v>621</v>
      </c>
      <c r="B3" s="189" t="s">
        <v>50</v>
      </c>
      <c r="C3" s="189" t="s">
        <v>685</v>
      </c>
      <c r="D3" s="189" t="s">
        <v>447</v>
      </c>
      <c r="E3" s="189" t="s">
        <v>147</v>
      </c>
      <c r="F3" s="189" t="s">
        <v>686</v>
      </c>
      <c r="G3" s="189" t="s">
        <v>687</v>
      </c>
      <c r="H3" s="391" t="s">
        <v>688</v>
      </c>
      <c r="I3" s="189" t="s">
        <v>448</v>
      </c>
      <c r="J3" s="392" t="s">
        <v>163</v>
      </c>
      <c r="L3" s="194"/>
      <c r="M3" s="363"/>
      <c r="N3" s="363"/>
    </row>
    <row r="4" spans="1:14" ht="23.25" customHeight="1" thickTop="1">
      <c r="A4" s="364" t="s">
        <v>157</v>
      </c>
      <c r="B4" s="376">
        <v>34.1</v>
      </c>
      <c r="C4" s="377">
        <v>13.1</v>
      </c>
      <c r="D4" s="378">
        <v>47.2</v>
      </c>
      <c r="E4" s="376">
        <v>3.3</v>
      </c>
      <c r="F4" s="365" t="s">
        <v>123</v>
      </c>
      <c r="G4" s="365">
        <v>5.8</v>
      </c>
      <c r="H4" s="377">
        <v>12.9</v>
      </c>
      <c r="I4" s="378">
        <v>22</v>
      </c>
      <c r="J4" s="379">
        <v>69.2</v>
      </c>
      <c r="L4" s="737"/>
      <c r="M4" s="762"/>
      <c r="N4" s="762"/>
    </row>
    <row r="5" spans="1:14" ht="23.25" customHeight="1">
      <c r="A5" s="366" t="s">
        <v>158</v>
      </c>
      <c r="B5" s="369">
        <v>56.3</v>
      </c>
      <c r="C5" s="368">
        <v>45</v>
      </c>
      <c r="D5" s="380">
        <v>101.3</v>
      </c>
      <c r="E5" s="369">
        <v>42.5</v>
      </c>
      <c r="F5" s="381">
        <v>33.5</v>
      </c>
      <c r="G5" s="367" t="s">
        <v>123</v>
      </c>
      <c r="H5" s="368">
        <v>14.9</v>
      </c>
      <c r="I5" s="380">
        <v>90.9</v>
      </c>
      <c r="J5" s="382">
        <v>192.2</v>
      </c>
      <c r="L5" s="737"/>
      <c r="M5" s="762"/>
      <c r="N5" s="762"/>
    </row>
    <row r="6" spans="1:14" ht="23.25" customHeight="1">
      <c r="A6" s="366" t="s">
        <v>324</v>
      </c>
      <c r="B6" s="369">
        <v>3.4</v>
      </c>
      <c r="C6" s="368" t="s">
        <v>123</v>
      </c>
      <c r="D6" s="380">
        <v>3.4</v>
      </c>
      <c r="E6" s="369" t="s">
        <v>123</v>
      </c>
      <c r="F6" s="367" t="s">
        <v>123</v>
      </c>
      <c r="G6" s="381">
        <v>38.5</v>
      </c>
      <c r="H6" s="368">
        <v>0.6</v>
      </c>
      <c r="I6" s="380">
        <v>39.1</v>
      </c>
      <c r="J6" s="382">
        <v>42.5</v>
      </c>
      <c r="L6" s="737"/>
      <c r="M6" s="762"/>
      <c r="N6" s="762"/>
    </row>
    <row r="7" spans="1:14" ht="23.25" customHeight="1" thickBot="1">
      <c r="A7" s="370" t="s">
        <v>481</v>
      </c>
      <c r="B7" s="371">
        <v>4.5999999999999996</v>
      </c>
      <c r="C7" s="383">
        <v>1.3</v>
      </c>
      <c r="D7" s="384">
        <v>5.9</v>
      </c>
      <c r="E7" s="371" t="s">
        <v>123</v>
      </c>
      <c r="F7" s="372" t="s">
        <v>123</v>
      </c>
      <c r="G7" s="372" t="s">
        <v>123</v>
      </c>
      <c r="H7" s="383">
        <v>0.6</v>
      </c>
      <c r="I7" s="384">
        <v>0.6</v>
      </c>
      <c r="J7" s="385">
        <v>6.5</v>
      </c>
      <c r="L7" s="737"/>
      <c r="M7" s="762"/>
      <c r="N7" s="762"/>
    </row>
    <row r="8" spans="1:14" ht="23.25" customHeight="1" thickBot="1">
      <c r="A8" s="373" t="s">
        <v>141</v>
      </c>
      <c r="B8" s="754">
        <v>98.4</v>
      </c>
      <c r="C8" s="755">
        <v>59.4</v>
      </c>
      <c r="D8" s="388">
        <v>157.80000000000001</v>
      </c>
      <c r="E8" s="754">
        <v>45.8</v>
      </c>
      <c r="F8" s="756">
        <v>33.5</v>
      </c>
      <c r="G8" s="756">
        <v>44.3</v>
      </c>
      <c r="H8" s="755">
        <v>29</v>
      </c>
      <c r="I8" s="388">
        <v>152.6</v>
      </c>
      <c r="J8" s="388">
        <v>310.39999999999998</v>
      </c>
      <c r="L8" s="737"/>
      <c r="M8" s="762"/>
      <c r="N8" s="762"/>
    </row>
    <row r="9" spans="1:14" s="194" customFormat="1" ht="18.75">
      <c r="A9" s="374"/>
      <c r="B9" s="757"/>
      <c r="C9" s="757"/>
      <c r="D9" s="757"/>
      <c r="E9" s="758"/>
      <c r="F9" s="758"/>
      <c r="G9" s="760"/>
      <c r="H9" s="761"/>
      <c r="I9" s="737"/>
      <c r="J9" s="737"/>
      <c r="K9" s="375"/>
    </row>
    <row r="10" spans="1:14" ht="17.25" thickBot="1">
      <c r="E10" s="759"/>
      <c r="F10" s="759"/>
      <c r="G10" s="759"/>
      <c r="H10" s="759"/>
      <c r="I10" s="194"/>
      <c r="J10" s="194"/>
    </row>
    <row r="11" spans="1:14" ht="53.25" customHeight="1" thickTop="1" thickBot="1">
      <c r="A11" s="362" t="s">
        <v>404</v>
      </c>
      <c r="B11" s="189" t="s">
        <v>50</v>
      </c>
      <c r="C11" s="189" t="s">
        <v>264</v>
      </c>
      <c r="D11" s="189" t="s">
        <v>447</v>
      </c>
      <c r="E11" s="189" t="s">
        <v>147</v>
      </c>
      <c r="F11" s="189" t="s">
        <v>689</v>
      </c>
      <c r="G11" s="189" t="s">
        <v>687</v>
      </c>
      <c r="H11" s="391" t="s">
        <v>688</v>
      </c>
      <c r="I11" s="189" t="s">
        <v>448</v>
      </c>
      <c r="J11" s="392" t="s">
        <v>163</v>
      </c>
    </row>
    <row r="12" spans="1:14" ht="23.25" customHeight="1" thickTop="1">
      <c r="A12" s="364" t="s">
        <v>157</v>
      </c>
      <c r="B12" s="376">
        <v>38.700000000000003</v>
      </c>
      <c r="C12" s="377">
        <v>13.8</v>
      </c>
      <c r="D12" s="378">
        <v>52.5</v>
      </c>
      <c r="E12" s="376">
        <v>3.2</v>
      </c>
      <c r="F12" s="365" t="s">
        <v>123</v>
      </c>
      <c r="G12" s="365">
        <v>6.5</v>
      </c>
      <c r="H12" s="377">
        <v>13.7</v>
      </c>
      <c r="I12" s="378">
        <v>23.4</v>
      </c>
      <c r="J12" s="379">
        <v>75.900000000000006</v>
      </c>
    </row>
    <row r="13" spans="1:14" ht="23.25" customHeight="1">
      <c r="A13" s="366" t="s">
        <v>158</v>
      </c>
      <c r="B13" s="369">
        <v>55.2</v>
      </c>
      <c r="C13" s="368">
        <v>45.7</v>
      </c>
      <c r="D13" s="380">
        <v>100.9</v>
      </c>
      <c r="E13" s="369">
        <v>40.5</v>
      </c>
      <c r="F13" s="381">
        <v>59.3</v>
      </c>
      <c r="G13" s="381" t="s">
        <v>123</v>
      </c>
      <c r="H13" s="368">
        <v>12.6</v>
      </c>
      <c r="I13" s="380">
        <v>112.4</v>
      </c>
      <c r="J13" s="382">
        <v>213.3</v>
      </c>
    </row>
    <row r="14" spans="1:14" ht="23.25" customHeight="1">
      <c r="A14" s="366" t="s">
        <v>324</v>
      </c>
      <c r="B14" s="369">
        <v>2.4</v>
      </c>
      <c r="C14" s="368" t="s">
        <v>123</v>
      </c>
      <c r="D14" s="380">
        <v>2.4</v>
      </c>
      <c r="E14" s="369" t="s">
        <v>123</v>
      </c>
      <c r="F14" s="381" t="s">
        <v>123</v>
      </c>
      <c r="G14" s="381">
        <v>38.299999999999997</v>
      </c>
      <c r="H14" s="368">
        <v>0.7</v>
      </c>
      <c r="I14" s="380">
        <v>39</v>
      </c>
      <c r="J14" s="382">
        <v>41.4</v>
      </c>
    </row>
    <row r="15" spans="1:14" ht="23.25" customHeight="1" thickBot="1">
      <c r="A15" s="370" t="s">
        <v>481</v>
      </c>
      <c r="B15" s="371">
        <v>4.5999999999999996</v>
      </c>
      <c r="C15" s="383">
        <v>1.9</v>
      </c>
      <c r="D15" s="384">
        <v>6.5</v>
      </c>
      <c r="E15" s="371" t="s">
        <v>123</v>
      </c>
      <c r="F15" s="372" t="s">
        <v>123</v>
      </c>
      <c r="G15" s="372" t="s">
        <v>123</v>
      </c>
      <c r="H15" s="383">
        <v>0.6</v>
      </c>
      <c r="I15" s="384">
        <v>0.6</v>
      </c>
      <c r="J15" s="385">
        <v>7.1</v>
      </c>
    </row>
    <row r="16" spans="1:14" ht="23.25" customHeight="1" thickBot="1">
      <c r="A16" s="373" t="s">
        <v>141</v>
      </c>
      <c r="B16" s="386">
        <v>100.9</v>
      </c>
      <c r="C16" s="387">
        <v>61.4</v>
      </c>
      <c r="D16" s="388">
        <v>162.30000000000001</v>
      </c>
      <c r="E16" s="386">
        <v>43.7</v>
      </c>
      <c r="F16" s="389">
        <v>59.3</v>
      </c>
      <c r="G16" s="389">
        <v>44.8</v>
      </c>
      <c r="H16" s="387">
        <v>27.6</v>
      </c>
      <c r="I16" s="388">
        <v>175.4</v>
      </c>
      <c r="J16" s="388">
        <v>337.7</v>
      </c>
    </row>
    <row r="17" spans="1:11" s="194" customFormat="1" ht="18.75">
      <c r="A17" s="374"/>
      <c r="B17" s="375"/>
      <c r="C17" s="375"/>
      <c r="D17" s="375"/>
      <c r="E17" s="375"/>
      <c r="F17" s="375"/>
      <c r="G17" s="375"/>
      <c r="H17" s="375"/>
      <c r="I17" s="375"/>
      <c r="J17" s="390"/>
      <c r="K17" s="375"/>
    </row>
    <row r="18" spans="1:11" s="194" customFormat="1" ht="18.75">
      <c r="A18" s="95" t="s">
        <v>21</v>
      </c>
      <c r="B18" s="375"/>
      <c r="C18" s="375"/>
      <c r="D18" s="375"/>
      <c r="E18" s="375"/>
      <c r="F18" s="375"/>
      <c r="G18" s="375"/>
      <c r="H18" s="375"/>
      <c r="I18" s="375"/>
      <c r="J18" s="390"/>
      <c r="K18" s="375"/>
    </row>
    <row r="19" spans="1:11" s="194" customFormat="1" ht="15.75" customHeight="1">
      <c r="A19" s="802" t="s">
        <v>426</v>
      </c>
      <c r="B19" s="802"/>
      <c r="C19" s="802"/>
      <c r="D19" s="802"/>
      <c r="E19" s="802"/>
      <c r="F19" s="802"/>
      <c r="G19" s="802"/>
      <c r="H19" s="802"/>
      <c r="I19" s="802"/>
      <c r="J19" s="802"/>
      <c r="K19" s="375"/>
    </row>
    <row r="20" spans="1:11" s="194" customFormat="1" ht="18.75">
      <c r="A20" s="802" t="s">
        <v>606</v>
      </c>
      <c r="B20" s="802"/>
      <c r="C20" s="802"/>
      <c r="D20" s="802"/>
      <c r="E20" s="802"/>
      <c r="F20" s="802"/>
      <c r="G20" s="802"/>
      <c r="H20" s="802"/>
      <c r="I20" s="802"/>
      <c r="J20" s="802"/>
      <c r="K20" s="375"/>
    </row>
    <row r="21" spans="1:11" s="194" customFormat="1" ht="18.75">
      <c r="A21" s="802" t="s">
        <v>535</v>
      </c>
      <c r="B21" s="802"/>
      <c r="C21" s="802"/>
      <c r="D21" s="802"/>
      <c r="E21" s="802"/>
      <c r="F21" s="802"/>
      <c r="G21" s="802"/>
      <c r="H21" s="802"/>
      <c r="I21" s="802"/>
      <c r="J21" s="802"/>
      <c r="K21" s="375"/>
    </row>
    <row r="22" spans="1:11" s="194" customFormat="1" ht="18.75">
      <c r="A22" s="801" t="s">
        <v>719</v>
      </c>
      <c r="B22" s="801"/>
      <c r="C22" s="801"/>
      <c r="D22" s="801"/>
      <c r="E22" s="801"/>
      <c r="F22" s="801"/>
      <c r="G22" s="801"/>
      <c r="H22" s="801"/>
      <c r="I22" s="801"/>
      <c r="J22" s="801"/>
      <c r="K22" s="375"/>
    </row>
    <row r="23" spans="1:11" s="194" customFormat="1" ht="18.75">
      <c r="A23" s="801" t="s">
        <v>607</v>
      </c>
      <c r="B23" s="801"/>
      <c r="C23" s="801"/>
      <c r="D23" s="801"/>
      <c r="E23" s="801"/>
      <c r="F23" s="801"/>
      <c r="G23" s="801"/>
      <c r="H23" s="801"/>
      <c r="I23" s="801"/>
      <c r="J23" s="801"/>
      <c r="K23" s="375"/>
    </row>
  </sheetData>
  <mergeCells count="5">
    <mergeCell ref="A19:J19"/>
    <mergeCell ref="A20:J20"/>
    <mergeCell ref="A21:J21"/>
    <mergeCell ref="A22:J22"/>
    <mergeCell ref="A23:J23"/>
  </mergeCells>
  <conditionalFormatting sqref="I9">
    <cfRule type="containsText" dxfId="7" priority="5" operator="containsText" text="True">
      <formula>NOT(ISERROR(SEARCH("True",I9)))</formula>
    </cfRule>
    <cfRule type="containsText" dxfId="6" priority="6" operator="containsText" text="False">
      <formula>NOT(ISERROR(SEARCH("False",I9)))</formula>
    </cfRule>
  </conditionalFormatting>
  <conditionalFormatting sqref="J9">
    <cfRule type="containsText" dxfId="5" priority="3" operator="containsText" text="True">
      <formula>NOT(ISERROR(SEARCH("True",J9)))</formula>
    </cfRule>
    <cfRule type="containsText" dxfId="4" priority="4" operator="containsText" text="False">
      <formula>NOT(ISERROR(SEARCH("False",J9)))</formula>
    </cfRule>
  </conditionalFormatting>
  <conditionalFormatting sqref="L4:N8">
    <cfRule type="containsText" dxfId="3" priority="1" operator="containsText" text="True">
      <formula>NOT(ISERROR(SEARCH("True",L4)))</formula>
    </cfRule>
    <cfRule type="containsText" dxfId="2" priority="2" operator="containsText" text="False">
      <formula>NOT(ISERROR(SEARCH("False",L4)))</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G37"/>
  <sheetViews>
    <sheetView workbookViewId="0">
      <selection activeCell="F31" sqref="F31"/>
    </sheetView>
  </sheetViews>
  <sheetFormatPr defaultRowHeight="16.5"/>
  <cols>
    <col min="1" max="1" width="9.140625" style="2"/>
    <col min="2" max="2" width="66.85546875" style="38" customWidth="1"/>
    <col min="3" max="3" width="3.28515625" style="2" customWidth="1"/>
    <col min="4" max="6" width="13.140625" style="2" customWidth="1"/>
    <col min="7" max="8" width="10.7109375" style="2" customWidth="1"/>
    <col min="9" max="16384" width="9.140625" style="2"/>
  </cols>
  <sheetData>
    <row r="1" spans="1:7" ht="21" customHeight="1">
      <c r="A1" s="37" t="s">
        <v>477</v>
      </c>
    </row>
    <row r="2" spans="1:7" ht="17.25" thickBot="1">
      <c r="D2" s="53" t="s">
        <v>20</v>
      </c>
    </row>
    <row r="3" spans="1:7" ht="32.25" customHeight="1" thickTop="1" thickBot="1">
      <c r="B3" s="62"/>
      <c r="D3" s="35">
        <v>2018</v>
      </c>
      <c r="E3" s="35">
        <v>2019</v>
      </c>
      <c r="F3" s="35" t="s">
        <v>7</v>
      </c>
    </row>
    <row r="4" spans="1:7" ht="20.25" customHeight="1" thickTop="1" thickBot="1">
      <c r="B4" s="393" t="s">
        <v>336</v>
      </c>
    </row>
    <row r="5" spans="1:7" ht="20.25" customHeight="1" thickTop="1">
      <c r="B5" s="394" t="s">
        <v>53</v>
      </c>
      <c r="D5" s="138">
        <v>250</v>
      </c>
      <c r="E5" s="138">
        <v>235</v>
      </c>
      <c r="F5" s="138">
        <v>236</v>
      </c>
    </row>
    <row r="6" spans="1:7" ht="20.25" customHeight="1">
      <c r="B6" s="395" t="s">
        <v>147</v>
      </c>
      <c r="D6" s="396">
        <v>129</v>
      </c>
      <c r="E6" s="396">
        <v>155</v>
      </c>
      <c r="F6" s="396">
        <v>67</v>
      </c>
    </row>
    <row r="7" spans="1:7" ht="20.25" customHeight="1">
      <c r="B7" s="395" t="s">
        <v>188</v>
      </c>
      <c r="D7" s="396">
        <v>38</v>
      </c>
      <c r="E7" s="396">
        <v>28</v>
      </c>
      <c r="F7" s="396">
        <v>14</v>
      </c>
    </row>
    <row r="8" spans="1:7" ht="20.25" customHeight="1">
      <c r="B8" s="395" t="s">
        <v>149</v>
      </c>
      <c r="D8" s="396">
        <v>58</v>
      </c>
      <c r="E8" s="396">
        <v>31</v>
      </c>
      <c r="F8" s="396">
        <v>12</v>
      </c>
    </row>
    <row r="9" spans="1:7" ht="20.25" customHeight="1">
      <c r="B9" s="395" t="s">
        <v>690</v>
      </c>
      <c r="D9" s="396" t="s">
        <v>9</v>
      </c>
      <c r="E9" s="396">
        <v>8</v>
      </c>
      <c r="F9" s="396">
        <v>15</v>
      </c>
    </row>
    <row r="10" spans="1:7" ht="20.25" customHeight="1">
      <c r="B10" s="137" t="s">
        <v>54</v>
      </c>
      <c r="D10" s="143">
        <v>225</v>
      </c>
      <c r="E10" s="143">
        <v>214</v>
      </c>
      <c r="F10" s="143">
        <v>108</v>
      </c>
      <c r="G10" s="29"/>
    </row>
    <row r="11" spans="1:7" ht="20.25" customHeight="1" thickBot="1">
      <c r="B11" s="150" t="s">
        <v>55</v>
      </c>
      <c r="D11" s="144">
        <v>55</v>
      </c>
      <c r="E11" s="144">
        <v>26</v>
      </c>
      <c r="F11" s="144">
        <v>14</v>
      </c>
    </row>
    <row r="12" spans="1:7" ht="20.25" customHeight="1" thickTop="1" thickBot="1">
      <c r="B12" s="146" t="s">
        <v>335</v>
      </c>
      <c r="D12" s="147">
        <v>530</v>
      </c>
      <c r="E12" s="147">
        <v>475</v>
      </c>
      <c r="F12" s="147">
        <v>358</v>
      </c>
    </row>
    <row r="13" spans="1:7" ht="17.25" thickTop="1"/>
    <row r="15" spans="1:7" ht="20.25" customHeight="1" thickBot="1">
      <c r="B15" s="393" t="s">
        <v>191</v>
      </c>
      <c r="D15" s="29"/>
      <c r="G15" s="29"/>
    </row>
    <row r="16" spans="1:7" ht="21" customHeight="1" thickTop="1" thickBot="1">
      <c r="B16" s="13" t="s">
        <v>147</v>
      </c>
      <c r="D16" s="397">
        <v>84</v>
      </c>
      <c r="E16" s="397">
        <v>125</v>
      </c>
      <c r="F16" s="397">
        <v>39</v>
      </c>
    </row>
    <row r="17" spans="1:6" ht="21" customHeight="1" thickBot="1">
      <c r="B17" s="32" t="s">
        <v>188</v>
      </c>
      <c r="C17" s="194"/>
      <c r="D17" s="398">
        <v>14</v>
      </c>
      <c r="E17" s="398">
        <v>11</v>
      </c>
      <c r="F17" s="398">
        <v>9</v>
      </c>
    </row>
    <row r="18" spans="1:6" ht="21" customHeight="1" thickBot="1">
      <c r="B18" s="32" t="s">
        <v>149</v>
      </c>
      <c r="C18" s="194"/>
      <c r="D18" s="398">
        <v>39</v>
      </c>
      <c r="E18" s="398">
        <v>17</v>
      </c>
      <c r="F18" s="398">
        <v>5</v>
      </c>
    </row>
    <row r="19" spans="1:6" ht="21" customHeight="1" thickBot="1">
      <c r="B19" s="13" t="s">
        <v>691</v>
      </c>
      <c r="D19" s="397" t="s">
        <v>9</v>
      </c>
      <c r="E19" s="397" t="s">
        <v>9</v>
      </c>
      <c r="F19" s="397">
        <v>14</v>
      </c>
    </row>
    <row r="20" spans="1:6" s="151" customFormat="1" ht="21" customHeight="1" thickBot="1">
      <c r="B20" s="325" t="s">
        <v>160</v>
      </c>
      <c r="D20" s="399">
        <v>137</v>
      </c>
      <c r="E20" s="399">
        <v>153</v>
      </c>
      <c r="F20" s="399">
        <v>67</v>
      </c>
    </row>
    <row r="21" spans="1:6" ht="17.25" thickBot="1">
      <c r="D21" s="400"/>
      <c r="E21" s="400"/>
      <c r="F21" s="400"/>
    </row>
    <row r="22" spans="1:6" s="151" customFormat="1" ht="21" customHeight="1" thickBot="1">
      <c r="B22" s="325" t="s">
        <v>192</v>
      </c>
      <c r="D22" s="399">
        <v>17</v>
      </c>
      <c r="E22" s="399">
        <v>5</v>
      </c>
      <c r="F22" s="399">
        <v>3</v>
      </c>
    </row>
    <row r="23" spans="1:6">
      <c r="A23" s="95"/>
    </row>
    <row r="24" spans="1:6">
      <c r="A24" s="95" t="s">
        <v>21</v>
      </c>
    </row>
    <row r="25" spans="1:6">
      <c r="A25" s="34" t="s">
        <v>431</v>
      </c>
    </row>
    <row r="26" spans="1:6">
      <c r="A26" s="34" t="s">
        <v>432</v>
      </c>
    </row>
    <row r="27" spans="1:6">
      <c r="A27" s="95"/>
    </row>
    <row r="28" spans="1:6" ht="17.25" thickBot="1"/>
    <row r="29" spans="1:6" ht="29.25" customHeight="1" thickTop="1" thickBot="1">
      <c r="A29" s="37" t="s">
        <v>194</v>
      </c>
      <c r="B29" s="62"/>
      <c r="D29" s="35">
        <v>2018</v>
      </c>
      <c r="E29" s="35">
        <v>2019</v>
      </c>
      <c r="F29" s="35" t="s">
        <v>7</v>
      </c>
    </row>
    <row r="30" spans="1:6" ht="18" thickTop="1" thickBot="1"/>
    <row r="31" spans="1:6" ht="21" customHeight="1" thickBot="1">
      <c r="B31" s="13" t="s">
        <v>195</v>
      </c>
      <c r="D31" s="397">
        <v>798</v>
      </c>
      <c r="E31" s="397">
        <v>1131</v>
      </c>
      <c r="F31" s="397">
        <v>1089</v>
      </c>
    </row>
    <row r="32" spans="1:6" ht="21" customHeight="1" thickBot="1">
      <c r="B32" s="13" t="s">
        <v>203</v>
      </c>
      <c r="D32" s="397">
        <v>101</v>
      </c>
      <c r="E32" s="397">
        <v>98</v>
      </c>
      <c r="F32" s="397">
        <v>90</v>
      </c>
    </row>
    <row r="33" spans="2:6" ht="21" customHeight="1" thickBot="1">
      <c r="B33" s="13" t="s">
        <v>196</v>
      </c>
      <c r="D33" s="401">
        <v>0.13</v>
      </c>
      <c r="E33" s="401">
        <v>0.09</v>
      </c>
      <c r="F33" s="401">
        <v>0.08</v>
      </c>
    </row>
    <row r="34" spans="2:6" ht="21" customHeight="1" thickBot="1">
      <c r="B34" s="13" t="s">
        <v>199</v>
      </c>
      <c r="D34" s="329">
        <v>2.5</v>
      </c>
      <c r="E34" s="329">
        <v>2.4</v>
      </c>
      <c r="F34" s="329">
        <v>2.6</v>
      </c>
    </row>
    <row r="35" spans="2:6" ht="21" customHeight="1" thickBot="1">
      <c r="B35" s="13" t="s">
        <v>200</v>
      </c>
      <c r="D35" s="397">
        <v>3</v>
      </c>
      <c r="E35" s="397">
        <v>4</v>
      </c>
      <c r="F35" s="397">
        <v>3</v>
      </c>
    </row>
    <row r="36" spans="2:6" ht="21" customHeight="1" thickBot="1">
      <c r="B36" s="13" t="s">
        <v>197</v>
      </c>
      <c r="D36" s="397" t="s">
        <v>201</v>
      </c>
      <c r="E36" s="397" t="s">
        <v>202</v>
      </c>
      <c r="F36" s="397" t="s">
        <v>204</v>
      </c>
    </row>
    <row r="37" spans="2:6" ht="21" customHeight="1" thickBot="1">
      <c r="B37" s="13" t="s">
        <v>198</v>
      </c>
      <c r="D37" s="397" t="s">
        <v>379</v>
      </c>
      <c r="E37" s="397" t="s">
        <v>380</v>
      </c>
      <c r="F37" s="397" t="s">
        <v>202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O48"/>
  <sheetViews>
    <sheetView workbookViewId="0">
      <selection activeCell="I25" sqref="I25"/>
    </sheetView>
  </sheetViews>
  <sheetFormatPr defaultRowHeight="16.5"/>
  <cols>
    <col min="1" max="1" width="41.42578125" style="2" customWidth="1"/>
    <col min="2" max="11" width="14.140625" style="2" customWidth="1"/>
    <col min="12" max="14" width="14" style="2" customWidth="1"/>
    <col min="15" max="15" width="3" style="2" customWidth="1"/>
    <col min="16" max="16384" width="9.140625" style="2"/>
  </cols>
  <sheetData>
    <row r="1" spans="1:15" ht="20.25">
      <c r="A1" s="1" t="s">
        <v>10</v>
      </c>
    </row>
    <row r="2" spans="1:15" ht="17.25" thickBot="1">
      <c r="L2" s="4"/>
    </row>
    <row r="3" spans="1:15" s="5" customFormat="1" ht="33.75" customHeight="1" thickTop="1" thickBot="1">
      <c r="B3" s="35">
        <v>2010</v>
      </c>
      <c r="C3" s="35">
        <v>2011</v>
      </c>
      <c r="D3" s="35">
        <v>2012</v>
      </c>
      <c r="E3" s="35">
        <v>2013</v>
      </c>
      <c r="F3" s="35">
        <v>2014</v>
      </c>
      <c r="G3" s="35">
        <v>2015</v>
      </c>
      <c r="H3" s="35">
        <v>2016</v>
      </c>
      <c r="I3" s="35">
        <v>2017</v>
      </c>
      <c r="J3" s="35">
        <v>2018</v>
      </c>
      <c r="K3" s="35">
        <v>2019</v>
      </c>
      <c r="L3" s="36">
        <v>2020</v>
      </c>
      <c r="M3" s="36">
        <v>2021</v>
      </c>
      <c r="N3" s="36">
        <v>2022</v>
      </c>
      <c r="O3" s="6"/>
    </row>
    <row r="4" spans="1:15" ht="15" customHeight="1" thickTop="1" thickBot="1">
      <c r="A4" s="7" t="s">
        <v>6</v>
      </c>
      <c r="B4" s="8"/>
      <c r="C4" s="8"/>
      <c r="D4" s="8"/>
      <c r="E4" s="8"/>
      <c r="F4" s="9"/>
      <c r="G4" s="9"/>
      <c r="H4" s="9"/>
      <c r="I4" s="9"/>
      <c r="J4" s="9"/>
      <c r="K4" s="10"/>
      <c r="L4" s="11"/>
      <c r="M4" s="12"/>
      <c r="N4" s="12"/>
    </row>
    <row r="5" spans="1:15" ht="15" customHeight="1" thickBot="1">
      <c r="A5" s="13" t="s">
        <v>484</v>
      </c>
      <c r="B5" s="14">
        <v>734</v>
      </c>
      <c r="C5" s="14">
        <v>810</v>
      </c>
      <c r="D5" s="14">
        <v>690</v>
      </c>
      <c r="E5" s="14">
        <v>817</v>
      </c>
      <c r="F5" s="14">
        <v>567</v>
      </c>
      <c r="G5" s="14">
        <v>225</v>
      </c>
      <c r="H5" s="14">
        <v>486</v>
      </c>
      <c r="I5" s="14">
        <v>653</v>
      </c>
      <c r="J5" s="14">
        <v>664</v>
      </c>
      <c r="K5" s="14">
        <v>707</v>
      </c>
      <c r="L5" s="15" t="s">
        <v>581</v>
      </c>
      <c r="M5" s="698">
        <v>1.7</v>
      </c>
      <c r="N5" s="21"/>
    </row>
    <row r="6" spans="1:15" ht="15" customHeight="1" thickBot="1">
      <c r="A6" s="9" t="s">
        <v>8</v>
      </c>
      <c r="B6" s="18"/>
      <c r="C6" s="18"/>
      <c r="D6" s="18"/>
      <c r="E6" s="18"/>
      <c r="F6" s="18"/>
      <c r="G6" s="18"/>
      <c r="H6" s="18"/>
      <c r="I6" s="18"/>
      <c r="J6" s="18"/>
      <c r="K6" s="19"/>
      <c r="L6" s="20"/>
      <c r="M6" s="699"/>
      <c r="N6" s="21"/>
    </row>
    <row r="7" spans="1:15" ht="15" customHeight="1" thickBot="1">
      <c r="A7" s="13" t="s">
        <v>485</v>
      </c>
      <c r="B7" s="14">
        <v>492</v>
      </c>
      <c r="C7" s="14">
        <v>451</v>
      </c>
      <c r="D7" s="14">
        <v>481</v>
      </c>
      <c r="E7" s="14">
        <v>485</v>
      </c>
      <c r="F7" s="14">
        <v>387</v>
      </c>
      <c r="G7" s="14">
        <v>205</v>
      </c>
      <c r="H7" s="14">
        <v>221</v>
      </c>
      <c r="I7" s="14">
        <v>273</v>
      </c>
      <c r="J7" s="14">
        <v>427</v>
      </c>
      <c r="K7" s="14">
        <v>421</v>
      </c>
      <c r="L7" s="15">
        <v>0.8</v>
      </c>
      <c r="M7" s="698">
        <v>0.8</v>
      </c>
      <c r="N7" s="21"/>
    </row>
    <row r="8" spans="1:15" ht="15" customHeight="1" thickBot="1">
      <c r="A8" s="13" t="s">
        <v>486</v>
      </c>
      <c r="B8" s="14">
        <v>242</v>
      </c>
      <c r="C8" s="14">
        <v>359</v>
      </c>
      <c r="D8" s="14">
        <v>209</v>
      </c>
      <c r="E8" s="14">
        <v>332</v>
      </c>
      <c r="F8" s="14">
        <v>180</v>
      </c>
      <c r="G8" s="14">
        <v>20</v>
      </c>
      <c r="H8" s="14">
        <v>265</v>
      </c>
      <c r="I8" s="14">
        <v>380</v>
      </c>
      <c r="J8" s="14">
        <v>237</v>
      </c>
      <c r="K8" s="14">
        <v>286</v>
      </c>
      <c r="L8" s="15">
        <v>0.9</v>
      </c>
      <c r="M8" s="698">
        <v>0.8</v>
      </c>
      <c r="N8" s="21"/>
    </row>
    <row r="9" spans="1:15" ht="15" customHeight="1" thickBot="1">
      <c r="A9" s="13" t="s">
        <v>487</v>
      </c>
      <c r="B9" s="16"/>
      <c r="C9" s="16"/>
      <c r="D9" s="16"/>
      <c r="E9" s="16"/>
      <c r="F9" s="16"/>
      <c r="G9" s="16"/>
      <c r="H9" s="16"/>
      <c r="I9" s="16"/>
      <c r="J9" s="16"/>
      <c r="K9" s="16"/>
      <c r="L9" s="21" t="s">
        <v>123</v>
      </c>
      <c r="M9" s="15">
        <v>0.1</v>
      </c>
      <c r="N9" s="21"/>
    </row>
    <row r="10" spans="1:15" ht="15" customHeight="1">
      <c r="A10" s="22"/>
      <c r="B10" s="23"/>
      <c r="K10" s="24"/>
      <c r="L10" s="24"/>
      <c r="M10" s="12"/>
      <c r="N10" s="12"/>
    </row>
    <row r="11" spans="1:15" ht="15" customHeight="1" thickBot="1">
      <c r="A11" s="7" t="s">
        <v>443</v>
      </c>
      <c r="B11" s="25"/>
      <c r="K11" s="24"/>
      <c r="L11" s="24"/>
      <c r="M11" s="12"/>
      <c r="N11" s="12"/>
    </row>
    <row r="12" spans="1:15" ht="24" customHeight="1" thickBot="1">
      <c r="A12" s="13" t="s">
        <v>490</v>
      </c>
      <c r="B12" s="26" t="s">
        <v>501</v>
      </c>
      <c r="C12" s="26" t="s">
        <v>502</v>
      </c>
      <c r="D12" s="26" t="s">
        <v>503</v>
      </c>
      <c r="E12" s="26" t="s">
        <v>504</v>
      </c>
      <c r="F12" s="26" t="s">
        <v>505</v>
      </c>
      <c r="G12" s="26" t="s">
        <v>506</v>
      </c>
      <c r="H12" s="26" t="s">
        <v>507</v>
      </c>
      <c r="I12" s="26" t="s">
        <v>9</v>
      </c>
      <c r="J12" s="26" t="s">
        <v>9</v>
      </c>
      <c r="K12" s="26" t="s">
        <v>503</v>
      </c>
      <c r="L12" s="21" t="s">
        <v>544</v>
      </c>
      <c r="M12" s="21" t="s">
        <v>544</v>
      </c>
      <c r="N12" s="21" t="s">
        <v>647</v>
      </c>
      <c r="O12" s="27"/>
    </row>
    <row r="13" spans="1:15" ht="15" customHeight="1" thickBot="1">
      <c r="A13" s="13" t="s">
        <v>616</v>
      </c>
      <c r="B13" s="26" t="s">
        <v>9</v>
      </c>
      <c r="C13" s="26" t="s">
        <v>9</v>
      </c>
      <c r="D13" s="26" t="s">
        <v>9</v>
      </c>
      <c r="E13" s="26" t="s">
        <v>9</v>
      </c>
      <c r="F13" s="26" t="s">
        <v>9</v>
      </c>
      <c r="G13" s="26" t="s">
        <v>9</v>
      </c>
      <c r="H13" s="26" t="s">
        <v>9</v>
      </c>
      <c r="I13" s="797" t="s">
        <v>615</v>
      </c>
      <c r="J13" s="798"/>
      <c r="K13" s="26" t="s">
        <v>9</v>
      </c>
      <c r="L13" s="26" t="s">
        <v>9</v>
      </c>
      <c r="M13" s="26" t="s">
        <v>9</v>
      </c>
      <c r="N13" s="26" t="s">
        <v>9</v>
      </c>
    </row>
    <row r="14" spans="1:15">
      <c r="B14" s="9"/>
    </row>
    <row r="15" spans="1:15" ht="19.5" thickBot="1">
      <c r="A15" s="7" t="s">
        <v>444</v>
      </c>
      <c r="B15" s="7"/>
      <c r="D15" s="29"/>
    </row>
    <row r="16" spans="1:15" ht="15" customHeight="1" thickBot="1">
      <c r="A16" s="13" t="s">
        <v>28</v>
      </c>
      <c r="B16" s="26">
        <v>2.7</v>
      </c>
      <c r="C16" s="30"/>
    </row>
    <row r="17" spans="1:3" ht="15" customHeight="1" thickBot="1">
      <c r="A17" s="13" t="s">
        <v>27</v>
      </c>
      <c r="B17" s="26">
        <v>3.2</v>
      </c>
      <c r="C17" s="30" t="s">
        <v>20</v>
      </c>
    </row>
    <row r="18" spans="1:3" ht="15" customHeight="1" thickBot="1">
      <c r="A18" s="13" t="s">
        <v>25</v>
      </c>
      <c r="B18" s="26">
        <v>3.3</v>
      </c>
      <c r="C18" s="30" t="s">
        <v>20</v>
      </c>
    </row>
    <row r="19" spans="1:3" ht="15" customHeight="1" thickBot="1">
      <c r="A19" s="13" t="s">
        <v>26</v>
      </c>
      <c r="B19" s="26">
        <v>3.5</v>
      </c>
      <c r="C19" s="30" t="s">
        <v>20</v>
      </c>
    </row>
    <row r="20" spans="1:3" ht="15" customHeight="1" thickBot="1">
      <c r="A20" s="13" t="s">
        <v>24</v>
      </c>
      <c r="B20" s="26">
        <v>2.8</v>
      </c>
      <c r="C20" s="30" t="s">
        <v>20</v>
      </c>
    </row>
    <row r="21" spans="1:3" ht="15" customHeight="1" thickBot="1">
      <c r="A21" s="13" t="s">
        <v>15</v>
      </c>
      <c r="B21" s="31">
        <v>2</v>
      </c>
    </row>
    <row r="22" spans="1:3" ht="15" customHeight="1" thickBot="1">
      <c r="A22" s="13" t="s">
        <v>16</v>
      </c>
      <c r="B22" s="26">
        <v>2.8</v>
      </c>
      <c r="C22" s="30" t="s">
        <v>18</v>
      </c>
    </row>
    <row r="23" spans="1:3" ht="15" customHeight="1" thickBot="1">
      <c r="A23" s="13" t="s">
        <v>17</v>
      </c>
      <c r="B23" s="26">
        <v>2.5</v>
      </c>
    </row>
    <row r="24" spans="1:3" ht="15" customHeight="1" thickBot="1">
      <c r="A24" s="13" t="s">
        <v>11</v>
      </c>
      <c r="B24" s="26">
        <v>3.8</v>
      </c>
      <c r="C24" s="30" t="s">
        <v>19</v>
      </c>
    </row>
    <row r="25" spans="1:3" ht="15" customHeight="1" thickBot="1">
      <c r="A25" s="13" t="s">
        <v>12</v>
      </c>
      <c r="B25" s="26">
        <v>3.2</v>
      </c>
    </row>
    <row r="26" spans="1:3" ht="15" customHeight="1" thickBot="1">
      <c r="A26" s="13" t="s">
        <v>13</v>
      </c>
      <c r="B26" s="26">
        <v>5.9</v>
      </c>
      <c r="C26" s="30" t="s">
        <v>22</v>
      </c>
    </row>
    <row r="27" spans="1:3" ht="15" customHeight="1" thickBot="1">
      <c r="A27" s="32" t="s">
        <v>479</v>
      </c>
      <c r="B27" s="21">
        <v>6.8</v>
      </c>
      <c r="C27" s="30"/>
    </row>
    <row r="28" spans="1:3" ht="15" customHeight="1" thickBot="1">
      <c r="A28" s="13" t="s">
        <v>456</v>
      </c>
      <c r="B28" s="21">
        <v>4.4000000000000004</v>
      </c>
      <c r="C28" s="29"/>
    </row>
    <row r="29" spans="1:3" ht="15" customHeight="1" thickBot="1">
      <c r="A29" s="13" t="s">
        <v>627</v>
      </c>
      <c r="B29" s="33">
        <v>4</v>
      </c>
      <c r="C29" s="29"/>
    </row>
    <row r="30" spans="1:3" ht="15" customHeight="1">
      <c r="B30" s="9"/>
    </row>
    <row r="31" spans="1:3" ht="15" customHeight="1" thickBot="1">
      <c r="A31" s="7" t="s">
        <v>14</v>
      </c>
      <c r="B31" s="7"/>
    </row>
    <row r="32" spans="1:3" ht="15" customHeight="1" thickBot="1">
      <c r="A32" s="13" t="s">
        <v>382</v>
      </c>
      <c r="B32" s="31">
        <v>4.3000000000000007</v>
      </c>
      <c r="C32" s="30"/>
    </row>
    <row r="33" spans="1:3" ht="15" customHeight="1" thickBot="1">
      <c r="A33" s="13" t="s">
        <v>543</v>
      </c>
      <c r="B33" s="31">
        <v>9</v>
      </c>
      <c r="C33" s="30" t="s">
        <v>20</v>
      </c>
    </row>
    <row r="34" spans="1:3" ht="15" customHeight="1" thickBot="1">
      <c r="A34" s="13" t="s">
        <v>383</v>
      </c>
      <c r="B34" s="31">
        <v>5.2</v>
      </c>
    </row>
    <row r="35" spans="1:3" ht="15" customHeight="1" thickBot="1">
      <c r="A35" s="13" t="s">
        <v>384</v>
      </c>
      <c r="B35" s="31">
        <v>7.2</v>
      </c>
      <c r="C35" s="30" t="s">
        <v>18</v>
      </c>
    </row>
    <row r="36" spans="1:3" ht="15" customHeight="1" thickBot="1">
      <c r="A36" s="13" t="s">
        <v>385</v>
      </c>
      <c r="B36" s="31">
        <v>11.8</v>
      </c>
      <c r="C36" s="30" t="s">
        <v>19</v>
      </c>
    </row>
    <row r="37" spans="1:3" ht="15" customHeight="1" thickBot="1">
      <c r="A37" s="13" t="s">
        <v>386</v>
      </c>
      <c r="B37" s="31">
        <v>12</v>
      </c>
      <c r="C37" s="30"/>
    </row>
    <row r="38" spans="1:3" ht="15" customHeight="1" thickBot="1">
      <c r="A38" s="13" t="s">
        <v>388</v>
      </c>
      <c r="B38" s="31">
        <v>12</v>
      </c>
    </row>
    <row r="39" spans="1:3" ht="15" customHeight="1" thickBot="1">
      <c r="A39" s="13" t="s">
        <v>389</v>
      </c>
      <c r="B39" s="31">
        <v>19</v>
      </c>
      <c r="C39" s="30" t="s">
        <v>22</v>
      </c>
    </row>
    <row r="40" spans="1:3" ht="15" customHeight="1" thickBot="1">
      <c r="A40" s="13" t="s">
        <v>474</v>
      </c>
      <c r="B40" s="33">
        <v>17.7</v>
      </c>
      <c r="C40" s="29"/>
    </row>
    <row r="41" spans="1:3" ht="15" customHeight="1" thickBot="1">
      <c r="A41" s="13" t="s">
        <v>654</v>
      </c>
      <c r="B41" s="33">
        <v>17</v>
      </c>
      <c r="C41" s="29"/>
    </row>
    <row r="43" spans="1:3">
      <c r="A43" s="95" t="s">
        <v>21</v>
      </c>
    </row>
    <row r="44" spans="1:3">
      <c r="A44" s="796" t="s">
        <v>23</v>
      </c>
      <c r="B44" s="796"/>
      <c r="C44" s="796"/>
    </row>
    <row r="45" spans="1:3">
      <c r="A45" s="796" t="s">
        <v>73</v>
      </c>
      <c r="B45" s="796"/>
      <c r="C45" s="796"/>
    </row>
    <row r="46" spans="1:3">
      <c r="A46" s="796" t="s">
        <v>74</v>
      </c>
      <c r="B46" s="796"/>
      <c r="C46" s="796"/>
    </row>
    <row r="47" spans="1:3">
      <c r="A47" s="796" t="s">
        <v>75</v>
      </c>
      <c r="B47" s="796"/>
      <c r="C47" s="796"/>
    </row>
    <row r="48" spans="1:3">
      <c r="A48" s="796"/>
      <c r="B48" s="796"/>
      <c r="C48" s="796"/>
    </row>
  </sheetData>
  <mergeCells count="6">
    <mergeCell ref="A48:C48"/>
    <mergeCell ref="I13:J13"/>
    <mergeCell ref="A44:C44"/>
    <mergeCell ref="A45:C45"/>
    <mergeCell ref="A46:C46"/>
    <mergeCell ref="A47:C4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45"/>
  <sheetViews>
    <sheetView topLeftCell="A13" zoomScale="90" zoomScaleNormal="90" workbookViewId="0">
      <selection activeCell="F46" sqref="F46"/>
    </sheetView>
  </sheetViews>
  <sheetFormatPr defaultRowHeight="16.5"/>
  <cols>
    <col min="1" max="1" width="7" style="2" customWidth="1"/>
    <col min="2" max="2" width="81.5703125" style="38" customWidth="1"/>
    <col min="3" max="3" width="3.28515625" style="2" customWidth="1"/>
    <col min="4" max="6" width="18" style="2" customWidth="1"/>
    <col min="7" max="16384" width="9.140625" style="2"/>
  </cols>
  <sheetData>
    <row r="1" spans="1:6" ht="21" customHeight="1">
      <c r="A1" s="37" t="s">
        <v>193</v>
      </c>
    </row>
    <row r="2" spans="1:6" ht="17.25" thickBot="1">
      <c r="D2" s="157" t="s">
        <v>20</v>
      </c>
      <c r="E2" s="157"/>
    </row>
    <row r="3" spans="1:6" ht="35.1" customHeight="1" thickTop="1" thickBot="1">
      <c r="B3" s="62"/>
      <c r="D3" s="189">
        <v>2019</v>
      </c>
      <c r="E3" s="189">
        <v>2020</v>
      </c>
      <c r="F3" s="189">
        <v>2021</v>
      </c>
    </row>
    <row r="4" spans="1:6" ht="21" customHeight="1" thickTop="1" thickBot="1">
      <c r="B4" s="402" t="s">
        <v>450</v>
      </c>
      <c r="D4" s="403"/>
      <c r="E4" s="404"/>
      <c r="F4" s="404"/>
    </row>
    <row r="5" spans="1:6" ht="21" customHeight="1">
      <c r="B5" s="405" t="s">
        <v>692</v>
      </c>
      <c r="D5" s="406">
        <v>235</v>
      </c>
      <c r="E5" s="407">
        <v>522</v>
      </c>
      <c r="F5" s="407">
        <v>950</v>
      </c>
    </row>
    <row r="6" spans="1:6" ht="21" customHeight="1">
      <c r="B6" s="405" t="s">
        <v>147</v>
      </c>
      <c r="D6" s="406">
        <v>155</v>
      </c>
      <c r="E6" s="407">
        <v>140</v>
      </c>
      <c r="F6" s="407">
        <v>139</v>
      </c>
    </row>
    <row r="7" spans="1:6" ht="21" customHeight="1">
      <c r="B7" s="405" t="s">
        <v>693</v>
      </c>
      <c r="D7" s="406">
        <v>59</v>
      </c>
      <c r="E7" s="407">
        <v>56</v>
      </c>
      <c r="F7" s="407">
        <v>29</v>
      </c>
    </row>
    <row r="8" spans="1:6" ht="21" customHeight="1">
      <c r="B8" s="405" t="s">
        <v>396</v>
      </c>
      <c r="D8" s="406">
        <v>8</v>
      </c>
      <c r="E8" s="407">
        <v>23</v>
      </c>
      <c r="F8" s="407">
        <v>35</v>
      </c>
    </row>
    <row r="9" spans="1:6" ht="21" customHeight="1" thickBot="1">
      <c r="B9" s="408" t="s">
        <v>55</v>
      </c>
      <c r="D9" s="409">
        <v>26</v>
      </c>
      <c r="E9" s="410">
        <v>25</v>
      </c>
      <c r="F9" s="410">
        <v>31</v>
      </c>
    </row>
    <row r="10" spans="1:6" ht="21" customHeight="1" thickBot="1">
      <c r="B10" s="174" t="s">
        <v>449</v>
      </c>
      <c r="D10" s="412">
        <v>483</v>
      </c>
      <c r="E10" s="413">
        <v>766</v>
      </c>
      <c r="F10" s="413">
        <v>1184</v>
      </c>
    </row>
    <row r="12" spans="1:6">
      <c r="A12" s="95" t="s">
        <v>412</v>
      </c>
    </row>
    <row r="13" spans="1:6">
      <c r="A13" s="914" t="s">
        <v>537</v>
      </c>
      <c r="B13" s="914"/>
      <c r="C13" s="914"/>
      <c r="D13" s="914"/>
      <c r="E13" s="914"/>
      <c r="F13" s="914"/>
    </row>
    <row r="14" spans="1:6">
      <c r="A14" s="914" t="s">
        <v>468</v>
      </c>
      <c r="B14" s="914"/>
      <c r="C14" s="914"/>
      <c r="D14" s="914"/>
      <c r="E14" s="914"/>
      <c r="F14" s="914"/>
    </row>
    <row r="15" spans="1:6">
      <c r="A15" s="914" t="s">
        <v>548</v>
      </c>
      <c r="B15" s="914"/>
      <c r="C15" s="914"/>
      <c r="D15" s="914"/>
      <c r="E15" s="914"/>
      <c r="F15" s="914"/>
    </row>
    <row r="16" spans="1:6">
      <c r="A16" s="415"/>
      <c r="B16" s="415"/>
      <c r="C16" s="415"/>
      <c r="D16" s="415"/>
      <c r="E16" s="414"/>
      <c r="F16" s="415"/>
    </row>
    <row r="17" spans="1:6">
      <c r="A17" s="416"/>
      <c r="B17" s="416"/>
      <c r="C17" s="416"/>
      <c r="D17" s="416"/>
      <c r="E17" s="414"/>
      <c r="F17" s="416"/>
    </row>
    <row r="18" spans="1:6" ht="17.25" thickBot="1">
      <c r="D18" s="157" t="s">
        <v>20</v>
      </c>
    </row>
    <row r="19" spans="1:6" ht="35.1" customHeight="1" thickTop="1" thickBot="1">
      <c r="D19" s="189">
        <v>2019</v>
      </c>
      <c r="E19" s="189">
        <v>2020</v>
      </c>
      <c r="F19" s="189">
        <v>2021</v>
      </c>
    </row>
    <row r="20" spans="1:6" ht="21" customHeight="1" thickTop="1" thickBot="1">
      <c r="B20" s="402" t="s">
        <v>539</v>
      </c>
      <c r="C20" s="402"/>
      <c r="D20" s="417"/>
      <c r="E20" s="418"/>
      <c r="F20" s="418"/>
    </row>
    <row r="21" spans="1:6" ht="21" customHeight="1">
      <c r="B21" s="419" t="s">
        <v>692</v>
      </c>
      <c r="C21" s="419"/>
      <c r="D21" s="420">
        <v>33</v>
      </c>
      <c r="E21" s="421">
        <v>218</v>
      </c>
      <c r="F21" s="421">
        <v>342</v>
      </c>
    </row>
    <row r="22" spans="1:6" ht="21" customHeight="1">
      <c r="B22" s="405" t="s">
        <v>147</v>
      </c>
      <c r="C22" s="405"/>
      <c r="D22" s="422">
        <v>125</v>
      </c>
      <c r="E22" s="423">
        <v>88</v>
      </c>
      <c r="F22" s="423">
        <v>74</v>
      </c>
    </row>
    <row r="23" spans="1:6" ht="21" customHeight="1">
      <c r="B23" s="405" t="s">
        <v>693</v>
      </c>
      <c r="C23" s="405"/>
      <c r="D23" s="422">
        <v>28</v>
      </c>
      <c r="E23" s="423">
        <v>31</v>
      </c>
      <c r="F23" s="423">
        <v>14</v>
      </c>
    </row>
    <row r="24" spans="1:6" ht="21" customHeight="1">
      <c r="B24" s="405" t="s">
        <v>396</v>
      </c>
      <c r="C24" s="405"/>
      <c r="D24" s="422">
        <v>8</v>
      </c>
      <c r="E24" s="423">
        <v>21</v>
      </c>
      <c r="F24" s="423">
        <v>32</v>
      </c>
    </row>
    <row r="25" spans="1:6" ht="21" customHeight="1" thickBot="1">
      <c r="B25" s="424" t="s">
        <v>55</v>
      </c>
      <c r="C25" s="424"/>
      <c r="D25" s="425">
        <v>5</v>
      </c>
      <c r="E25" s="426">
        <v>4</v>
      </c>
      <c r="F25" s="426">
        <v>9</v>
      </c>
    </row>
    <row r="26" spans="1:6" s="151" customFormat="1" ht="21" customHeight="1" thickBot="1">
      <c r="B26" s="427" t="s">
        <v>622</v>
      </c>
      <c r="C26" s="427"/>
      <c r="D26" s="412">
        <v>199</v>
      </c>
      <c r="E26" s="413">
        <v>362</v>
      </c>
      <c r="F26" s="413">
        <v>471</v>
      </c>
    </row>
    <row r="27" spans="1:6">
      <c r="D27" s="400"/>
      <c r="E27" s="400"/>
    </row>
    <row r="28" spans="1:6">
      <c r="A28" s="95" t="s">
        <v>412</v>
      </c>
    </row>
    <row r="29" spans="1:6">
      <c r="A29" s="915" t="s">
        <v>538</v>
      </c>
      <c r="B29" s="915"/>
      <c r="C29" s="915"/>
      <c r="D29" s="915"/>
      <c r="E29" s="915"/>
      <c r="F29" s="915"/>
    </row>
    <row r="30" spans="1:6">
      <c r="A30" s="915" t="s">
        <v>468</v>
      </c>
      <c r="B30" s="915"/>
      <c r="C30" s="915"/>
      <c r="D30" s="915"/>
      <c r="E30" s="915"/>
      <c r="F30" s="915"/>
    </row>
    <row r="31" spans="1:6">
      <c r="A31" s="915" t="s">
        <v>547</v>
      </c>
      <c r="B31" s="915"/>
      <c r="C31" s="915"/>
      <c r="D31" s="915"/>
      <c r="E31" s="915"/>
      <c r="F31" s="915"/>
    </row>
    <row r="32" spans="1:6">
      <c r="A32" s="911"/>
      <c r="B32" s="911"/>
      <c r="C32" s="911"/>
      <c r="D32" s="911"/>
      <c r="E32" s="911"/>
    </row>
    <row r="34" spans="1:7" ht="17.25" thickBot="1"/>
    <row r="35" spans="1:7" ht="35.1" customHeight="1" thickTop="1" thickBot="1">
      <c r="A35" s="37"/>
      <c r="B35" s="62"/>
      <c r="D35" s="189">
        <v>2020</v>
      </c>
      <c r="E35" s="189">
        <v>2021</v>
      </c>
    </row>
    <row r="36" spans="1:7" ht="38.25" customHeight="1" thickTop="1" thickBot="1">
      <c r="B36" s="428" t="s">
        <v>536</v>
      </c>
      <c r="C36" s="402"/>
      <c r="D36" s="429" t="s">
        <v>136</v>
      </c>
      <c r="E36" s="429" t="s">
        <v>136</v>
      </c>
    </row>
    <row r="37" spans="1:7" ht="21" customHeight="1" thickBot="1">
      <c r="B37" s="430" t="s">
        <v>195</v>
      </c>
      <c r="C37" s="430"/>
      <c r="D37" s="432">
        <v>2524</v>
      </c>
      <c r="E37" s="705">
        <v>5557</v>
      </c>
    </row>
    <row r="38" spans="1:7" ht="21" customHeight="1" thickBot="1">
      <c r="B38" s="430" t="s">
        <v>499</v>
      </c>
      <c r="C38" s="430"/>
      <c r="D38" s="432">
        <v>522</v>
      </c>
      <c r="E38" s="705">
        <v>950</v>
      </c>
    </row>
    <row r="39" spans="1:7" ht="21" customHeight="1" thickBot="1">
      <c r="B39" s="430" t="s">
        <v>500</v>
      </c>
      <c r="C39" s="430"/>
      <c r="D39" s="432">
        <v>228</v>
      </c>
      <c r="E39" s="705">
        <v>359</v>
      </c>
    </row>
    <row r="40" spans="1:7" ht="21" customHeight="1" thickBot="1">
      <c r="B40" s="430" t="s">
        <v>771</v>
      </c>
      <c r="C40" s="430"/>
      <c r="D40" s="434">
        <v>0.09</v>
      </c>
      <c r="E40" s="706">
        <v>6.5000000000000002E-2</v>
      </c>
    </row>
    <row r="41" spans="1:7" ht="21" customHeight="1" thickBot="1">
      <c r="B41" s="430" t="s">
        <v>772</v>
      </c>
      <c r="C41" s="430"/>
      <c r="D41" s="435" t="s">
        <v>482</v>
      </c>
      <c r="E41" s="707" t="s">
        <v>757</v>
      </c>
      <c r="G41" s="194"/>
    </row>
    <row r="42" spans="1:7" ht="21" customHeight="1" thickBot="1">
      <c r="B42" s="430" t="s">
        <v>442</v>
      </c>
      <c r="C42" s="430"/>
      <c r="D42" s="432">
        <v>7</v>
      </c>
      <c r="E42" s="705">
        <v>7</v>
      </c>
      <c r="G42" s="194"/>
    </row>
    <row r="43" spans="1:7">
      <c r="A43" s="95"/>
    </row>
    <row r="44" spans="1:7">
      <c r="A44" s="915"/>
      <c r="B44" s="915"/>
      <c r="C44" s="915"/>
      <c r="D44" s="915"/>
      <c r="E44" s="915"/>
      <c r="F44" s="915"/>
    </row>
    <row r="45" spans="1:7">
      <c r="A45" s="431"/>
      <c r="B45" s="431"/>
      <c r="C45" s="431"/>
      <c r="D45" s="431"/>
      <c r="E45"/>
      <c r="F45"/>
    </row>
  </sheetData>
  <mergeCells count="8">
    <mergeCell ref="A13:F13"/>
    <mergeCell ref="A14:F14"/>
    <mergeCell ref="A15:F15"/>
    <mergeCell ref="A32:E32"/>
    <mergeCell ref="A29:F29"/>
    <mergeCell ref="A30:F30"/>
    <mergeCell ref="A31:F31"/>
    <mergeCell ref="A44:F4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I103"/>
  <sheetViews>
    <sheetView zoomScale="80" zoomScaleNormal="80" workbookViewId="0">
      <selection activeCell="G23" sqref="G23"/>
    </sheetView>
  </sheetViews>
  <sheetFormatPr defaultRowHeight="16.5"/>
  <cols>
    <col min="1" max="1" width="71.28515625" style="2" customWidth="1"/>
    <col min="2" max="6" width="25.85546875" style="2" customWidth="1"/>
    <col min="7" max="7" width="22.7109375" style="436" customWidth="1"/>
    <col min="8" max="16384" width="9.140625" style="2"/>
  </cols>
  <sheetData>
    <row r="1" spans="1:7" ht="15.75" customHeight="1">
      <c r="A1" s="37" t="s">
        <v>217</v>
      </c>
      <c r="B1" s="316"/>
      <c r="C1" s="191"/>
    </row>
    <row r="2" spans="1:7" ht="15.75" customHeight="1">
      <c r="A2" s="37"/>
    </row>
    <row r="3" spans="1:7" ht="30.75" customHeight="1" thickBot="1">
      <c r="A3" s="916" t="s">
        <v>624</v>
      </c>
      <c r="B3" s="916"/>
      <c r="C3" s="916"/>
      <c r="D3" s="916"/>
      <c r="E3" s="916"/>
      <c r="F3" s="916"/>
      <c r="G3" s="437"/>
    </row>
    <row r="4" spans="1:7" ht="39" customHeight="1" thickTop="1" thickBot="1">
      <c r="A4" s="500" t="s">
        <v>29</v>
      </c>
      <c r="B4" s="681" t="s">
        <v>393</v>
      </c>
      <c r="C4" s="682" t="s">
        <v>157</v>
      </c>
      <c r="D4" s="682" t="s">
        <v>207</v>
      </c>
      <c r="E4" s="681" t="s">
        <v>208</v>
      </c>
      <c r="F4" s="500" t="s">
        <v>209</v>
      </c>
      <c r="G4" s="2"/>
    </row>
    <row r="5" spans="1:7" ht="15" customHeight="1" thickTop="1" thickBot="1">
      <c r="A5" s="438" t="s">
        <v>210</v>
      </c>
      <c r="B5" s="680">
        <v>5437</v>
      </c>
      <c r="C5" s="720">
        <v>8747</v>
      </c>
      <c r="D5" s="720">
        <v>9691</v>
      </c>
      <c r="E5" s="680">
        <v>18438</v>
      </c>
      <c r="F5" s="680">
        <v>23875</v>
      </c>
      <c r="G5" s="2"/>
    </row>
    <row r="6" spans="1:7" ht="15" customHeight="1" thickBot="1">
      <c r="A6" s="438" t="s">
        <v>630</v>
      </c>
      <c r="B6" s="439">
        <v>8687</v>
      </c>
      <c r="C6" s="721">
        <v>20934</v>
      </c>
      <c r="D6" s="721">
        <v>14170</v>
      </c>
      <c r="E6" s="439">
        <v>35104</v>
      </c>
      <c r="F6" s="439">
        <v>43791</v>
      </c>
      <c r="G6" s="2"/>
    </row>
    <row r="7" spans="1:7" ht="15" customHeight="1" thickBot="1">
      <c r="A7" s="438" t="s">
        <v>631</v>
      </c>
      <c r="B7" s="439">
        <v>2381</v>
      </c>
      <c r="C7" s="721">
        <v>2406</v>
      </c>
      <c r="D7" s="721">
        <v>3051</v>
      </c>
      <c r="E7" s="439">
        <v>5457</v>
      </c>
      <c r="F7" s="439">
        <v>7838</v>
      </c>
      <c r="G7" s="2"/>
    </row>
    <row r="8" spans="1:7" ht="15" customHeight="1" thickBot="1">
      <c r="A8" s="438" t="s">
        <v>632</v>
      </c>
      <c r="B8" s="439">
        <v>1491</v>
      </c>
      <c r="C8" s="721">
        <v>0</v>
      </c>
      <c r="D8" s="721">
        <v>0</v>
      </c>
      <c r="E8" s="439">
        <v>0</v>
      </c>
      <c r="F8" s="439">
        <v>1491</v>
      </c>
      <c r="G8" s="2"/>
    </row>
    <row r="9" spans="1:7" ht="15" customHeight="1" thickBot="1">
      <c r="A9" s="438" t="s">
        <v>633</v>
      </c>
      <c r="B9" s="439">
        <v>1069</v>
      </c>
      <c r="C9" s="721">
        <v>10</v>
      </c>
      <c r="D9" s="721">
        <v>3</v>
      </c>
      <c r="E9" s="439">
        <v>13</v>
      </c>
      <c r="F9" s="439">
        <v>1082</v>
      </c>
      <c r="G9" s="2"/>
    </row>
    <row r="10" spans="1:7" ht="15" customHeight="1" thickBot="1">
      <c r="A10" s="438" t="s">
        <v>634</v>
      </c>
      <c r="B10" s="439">
        <v>3978</v>
      </c>
      <c r="C10" s="721">
        <v>180</v>
      </c>
      <c r="D10" s="721">
        <v>33</v>
      </c>
      <c r="E10" s="439">
        <v>213</v>
      </c>
      <c r="F10" s="439">
        <v>4191</v>
      </c>
      <c r="G10" s="2"/>
    </row>
    <row r="11" spans="1:7" ht="15" customHeight="1" thickBot="1">
      <c r="A11" s="440" t="s">
        <v>773</v>
      </c>
      <c r="B11" s="439">
        <v>208</v>
      </c>
      <c r="C11" s="721">
        <v>0</v>
      </c>
      <c r="D11" s="721">
        <v>0</v>
      </c>
      <c r="E11" s="439">
        <v>0</v>
      </c>
      <c r="F11" s="439">
        <v>208</v>
      </c>
      <c r="G11" s="2"/>
    </row>
    <row r="12" spans="1:7" ht="15" customHeight="1" thickBot="1">
      <c r="A12" s="440" t="s">
        <v>637</v>
      </c>
      <c r="B12" s="439">
        <v>4214</v>
      </c>
      <c r="C12" s="721">
        <v>0</v>
      </c>
      <c r="D12" s="721">
        <v>0</v>
      </c>
      <c r="E12" s="439">
        <v>0</v>
      </c>
      <c r="F12" s="439">
        <v>4214</v>
      </c>
      <c r="G12" s="2"/>
    </row>
    <row r="13" spans="1:7" ht="15" customHeight="1" thickBot="1">
      <c r="A13" s="440" t="s">
        <v>636</v>
      </c>
      <c r="B13" s="439">
        <v>1317</v>
      </c>
      <c r="C13" s="721">
        <v>0</v>
      </c>
      <c r="D13" s="721">
        <v>0</v>
      </c>
      <c r="E13" s="439">
        <v>0</v>
      </c>
      <c r="F13" s="439">
        <v>1317</v>
      </c>
      <c r="G13" s="2"/>
    </row>
    <row r="14" spans="1:7" ht="15" customHeight="1" thickBot="1">
      <c r="A14" s="438" t="s">
        <v>635</v>
      </c>
      <c r="B14" s="439">
        <v>16713</v>
      </c>
      <c r="C14" s="721">
        <v>17706</v>
      </c>
      <c r="D14" s="721">
        <v>28218</v>
      </c>
      <c r="E14" s="439">
        <v>45924</v>
      </c>
      <c r="F14" s="439">
        <v>62637</v>
      </c>
      <c r="G14" s="2"/>
    </row>
    <row r="15" spans="1:7" ht="15" customHeight="1" thickBot="1">
      <c r="A15" s="441" t="s">
        <v>211</v>
      </c>
      <c r="B15" s="442">
        <v>40058</v>
      </c>
      <c r="C15" s="443">
        <v>41236</v>
      </c>
      <c r="D15" s="443">
        <v>45475</v>
      </c>
      <c r="E15" s="442">
        <v>86711</v>
      </c>
      <c r="F15" s="442">
        <v>126769</v>
      </c>
      <c r="G15" s="2"/>
    </row>
    <row r="16" spans="1:7" ht="15" customHeight="1" thickBot="1">
      <c r="A16" s="438" t="s">
        <v>212</v>
      </c>
      <c r="B16" s="439">
        <v>122</v>
      </c>
      <c r="C16" s="721">
        <v>20447</v>
      </c>
      <c r="D16" s="721">
        <v>113779</v>
      </c>
      <c r="E16" s="439">
        <v>134226</v>
      </c>
      <c r="F16" s="439">
        <v>134348</v>
      </c>
      <c r="G16" s="2"/>
    </row>
    <row r="17" spans="1:7" ht="15" customHeight="1" thickBot="1">
      <c r="A17" s="438" t="s">
        <v>213</v>
      </c>
      <c r="B17" s="439">
        <v>76</v>
      </c>
      <c r="C17" s="721">
        <v>2274</v>
      </c>
      <c r="D17" s="721">
        <v>7906</v>
      </c>
      <c r="E17" s="439">
        <v>10180</v>
      </c>
      <c r="F17" s="439">
        <v>10256</v>
      </c>
      <c r="G17" s="2"/>
    </row>
    <row r="18" spans="1:7" ht="15" customHeight="1" thickBot="1">
      <c r="A18" s="438" t="s">
        <v>216</v>
      </c>
      <c r="B18" s="439">
        <v>623</v>
      </c>
      <c r="C18" s="721">
        <v>3439</v>
      </c>
      <c r="D18" s="721">
        <v>11005</v>
      </c>
      <c r="E18" s="439">
        <v>14444</v>
      </c>
      <c r="F18" s="439">
        <v>15067</v>
      </c>
      <c r="G18" s="2"/>
    </row>
    <row r="19" spans="1:7" ht="15" customHeight="1" thickTop="1" thickBot="1">
      <c r="A19" s="146" t="s">
        <v>608</v>
      </c>
      <c r="B19" s="444">
        <v>46316</v>
      </c>
      <c r="C19" s="722">
        <v>76143</v>
      </c>
      <c r="D19" s="722">
        <v>187856</v>
      </c>
      <c r="E19" s="444">
        <v>263999</v>
      </c>
      <c r="F19" s="444">
        <v>310315</v>
      </c>
      <c r="G19" s="2"/>
    </row>
    <row r="20" spans="1:7" ht="15" customHeight="1" thickTop="1" thickBot="1">
      <c r="A20" s="438" t="s">
        <v>609</v>
      </c>
      <c r="B20" s="439">
        <v>0</v>
      </c>
      <c r="C20" s="721">
        <v>0</v>
      </c>
      <c r="D20" s="721">
        <v>-11676</v>
      </c>
      <c r="E20" s="439">
        <v>-11676</v>
      </c>
      <c r="F20" s="439">
        <v>-11676</v>
      </c>
      <c r="G20" s="2"/>
    </row>
    <row r="21" spans="1:7" ht="15" customHeight="1" thickTop="1" thickBot="1">
      <c r="A21" s="146" t="s">
        <v>623</v>
      </c>
      <c r="B21" s="444">
        <v>46316</v>
      </c>
      <c r="C21" s="444">
        <v>76143</v>
      </c>
      <c r="D21" s="444">
        <v>176180</v>
      </c>
      <c r="E21" s="444">
        <v>252323</v>
      </c>
      <c r="F21" s="444">
        <v>298639</v>
      </c>
      <c r="G21" s="2"/>
    </row>
    <row r="22" spans="1:7" ht="15.75" customHeight="1" thickTop="1">
      <c r="A22" s="310"/>
      <c r="B22" s="310"/>
      <c r="C22" s="310"/>
      <c r="D22" s="310"/>
      <c r="E22" s="310"/>
      <c r="F22" s="310"/>
    </row>
    <row r="23" spans="1:7" ht="15.75" customHeight="1">
      <c r="A23" s="917" t="s">
        <v>638</v>
      </c>
      <c r="B23" s="917"/>
      <c r="C23" s="917"/>
      <c r="D23" s="917"/>
      <c r="E23" s="917"/>
      <c r="F23" s="917"/>
      <c r="G23" s="445"/>
    </row>
    <row r="24" spans="1:7" s="194" customFormat="1" ht="15.75" customHeight="1">
      <c r="A24" s="446"/>
      <c r="B24" s="447"/>
      <c r="C24" s="447"/>
      <c r="D24" s="447"/>
      <c r="E24" s="447"/>
      <c r="F24" s="447"/>
      <c r="G24" s="445"/>
    </row>
    <row r="25" spans="1:7" ht="15.75" customHeight="1">
      <c r="A25" s="37"/>
    </row>
    <row r="26" spans="1:7" ht="15.75" customHeight="1">
      <c r="A26" s="37"/>
    </row>
    <row r="27" spans="1:7" ht="30.75" customHeight="1" thickBot="1">
      <c r="A27" s="916" t="s">
        <v>694</v>
      </c>
      <c r="B27" s="916"/>
      <c r="C27" s="916"/>
      <c r="D27" s="916"/>
      <c r="E27" s="916"/>
      <c r="F27" s="916"/>
      <c r="G27" s="437"/>
    </row>
    <row r="28" spans="1:7" ht="39" customHeight="1" thickTop="1" thickBot="1">
      <c r="A28" s="500" t="s">
        <v>29</v>
      </c>
      <c r="B28" s="681" t="s">
        <v>393</v>
      </c>
      <c r="C28" s="682" t="s">
        <v>157</v>
      </c>
      <c r="D28" s="682" t="s">
        <v>207</v>
      </c>
      <c r="E28" s="681" t="s">
        <v>208</v>
      </c>
      <c r="F28" s="500" t="s">
        <v>209</v>
      </c>
      <c r="G28" s="2"/>
    </row>
    <row r="29" spans="1:7" ht="15" customHeight="1" thickTop="1" thickBot="1">
      <c r="A29" s="438" t="s">
        <v>210</v>
      </c>
      <c r="B29" s="398">
        <v>5908</v>
      </c>
      <c r="C29" s="448">
        <v>10190</v>
      </c>
      <c r="D29" s="448">
        <v>10246</v>
      </c>
      <c r="E29" s="398">
        <v>20436</v>
      </c>
      <c r="F29" s="398">
        <v>26344</v>
      </c>
      <c r="G29" s="2"/>
    </row>
    <row r="30" spans="1:7" ht="15" customHeight="1" thickBot="1">
      <c r="A30" s="438" t="s">
        <v>630</v>
      </c>
      <c r="B30" s="398">
        <v>6999</v>
      </c>
      <c r="C30" s="448">
        <v>22681</v>
      </c>
      <c r="D30" s="448">
        <v>14458</v>
      </c>
      <c r="E30" s="398">
        <v>37139</v>
      </c>
      <c r="F30" s="398">
        <v>44138</v>
      </c>
      <c r="G30" s="2"/>
    </row>
    <row r="31" spans="1:7" ht="15" customHeight="1" thickBot="1">
      <c r="A31" s="438" t="s">
        <v>631</v>
      </c>
      <c r="B31" s="398">
        <v>2257</v>
      </c>
      <c r="C31" s="448">
        <v>2514</v>
      </c>
      <c r="D31" s="448">
        <v>7815</v>
      </c>
      <c r="E31" s="398">
        <v>10329</v>
      </c>
      <c r="F31" s="398">
        <v>12586</v>
      </c>
      <c r="G31" s="2"/>
    </row>
    <row r="32" spans="1:7" ht="15" customHeight="1" thickBot="1">
      <c r="A32" s="438" t="s">
        <v>632</v>
      </c>
      <c r="B32" s="398">
        <v>1564</v>
      </c>
      <c r="C32" s="448" t="s">
        <v>123</v>
      </c>
      <c r="D32" s="448" t="s">
        <v>123</v>
      </c>
      <c r="E32" s="398" t="s">
        <v>123</v>
      </c>
      <c r="F32" s="398">
        <v>1564</v>
      </c>
      <c r="G32" s="2"/>
    </row>
    <row r="33" spans="1:9" ht="15" customHeight="1" thickBot="1">
      <c r="A33" s="438" t="s">
        <v>633</v>
      </c>
      <c r="B33" s="398">
        <v>696</v>
      </c>
      <c r="C33" s="448" t="s">
        <v>123</v>
      </c>
      <c r="D33" s="448" t="s">
        <v>123</v>
      </c>
      <c r="E33" s="398" t="s">
        <v>123</v>
      </c>
      <c r="F33" s="398">
        <v>696</v>
      </c>
      <c r="G33" s="2"/>
    </row>
    <row r="34" spans="1:9" ht="15" customHeight="1" thickBot="1">
      <c r="A34" s="438" t="s">
        <v>634</v>
      </c>
      <c r="B34" s="398">
        <v>3330</v>
      </c>
      <c r="C34" s="448">
        <v>263</v>
      </c>
      <c r="D34" s="448">
        <v>51</v>
      </c>
      <c r="E34" s="398">
        <v>314</v>
      </c>
      <c r="F34" s="398">
        <v>3644</v>
      </c>
      <c r="G34" s="2"/>
    </row>
    <row r="35" spans="1:9" ht="15" customHeight="1" thickBot="1">
      <c r="A35" s="440" t="s">
        <v>637</v>
      </c>
      <c r="B35" s="398">
        <v>3484</v>
      </c>
      <c r="C35" s="448" t="s">
        <v>123</v>
      </c>
      <c r="D35" s="448" t="s">
        <v>123</v>
      </c>
      <c r="E35" s="398" t="s">
        <v>123</v>
      </c>
      <c r="F35" s="398">
        <v>3484</v>
      </c>
      <c r="G35" s="2"/>
    </row>
    <row r="36" spans="1:9" ht="15" customHeight="1" thickBot="1">
      <c r="A36" s="440" t="s">
        <v>636</v>
      </c>
      <c r="B36" s="398">
        <v>1075</v>
      </c>
      <c r="C36" s="448" t="s">
        <v>123</v>
      </c>
      <c r="D36" s="448" t="s">
        <v>123</v>
      </c>
      <c r="E36" s="398" t="s">
        <v>123</v>
      </c>
      <c r="F36" s="398">
        <v>1075</v>
      </c>
      <c r="G36" s="2"/>
    </row>
    <row r="37" spans="1:9" ht="15" customHeight="1" thickBot="1">
      <c r="A37" s="438" t="s">
        <v>635</v>
      </c>
      <c r="B37" s="398">
        <v>20371</v>
      </c>
      <c r="C37" s="448">
        <v>19909</v>
      </c>
      <c r="D37" s="448">
        <v>24412</v>
      </c>
      <c r="E37" s="398">
        <v>44321</v>
      </c>
      <c r="F37" s="398">
        <v>64692</v>
      </c>
      <c r="G37" s="2"/>
    </row>
    <row r="38" spans="1:9" ht="15" customHeight="1" thickBot="1">
      <c r="A38" s="441" t="s">
        <v>211</v>
      </c>
      <c r="B38" s="449">
        <f>SUM(B30:B37)</f>
        <v>39776</v>
      </c>
      <c r="C38" s="450">
        <f>SUM(C30:C37)</f>
        <v>45367</v>
      </c>
      <c r="D38" s="450">
        <f>SUM(D30:D37)</f>
        <v>46736</v>
      </c>
      <c r="E38" s="449">
        <f>SUM(E30:E37)</f>
        <v>92103</v>
      </c>
      <c r="F38" s="449">
        <f>SUM(F30:F37)</f>
        <v>131879</v>
      </c>
      <c r="G38" s="2"/>
    </row>
    <row r="39" spans="1:9" ht="15" customHeight="1" thickBot="1">
      <c r="A39" s="438" t="s">
        <v>212</v>
      </c>
      <c r="B39" s="398">
        <v>113</v>
      </c>
      <c r="C39" s="448">
        <v>19666</v>
      </c>
      <c r="D39" s="448">
        <v>106120</v>
      </c>
      <c r="E39" s="398">
        <v>125786</v>
      </c>
      <c r="F39" s="398">
        <v>125899</v>
      </c>
      <c r="G39" s="2"/>
    </row>
    <row r="40" spans="1:9" ht="15" customHeight="1" thickBot="1">
      <c r="A40" s="438" t="s">
        <v>213</v>
      </c>
      <c r="B40" s="398">
        <v>81</v>
      </c>
      <c r="C40" s="448">
        <v>2084</v>
      </c>
      <c r="D40" s="448">
        <v>6409</v>
      </c>
      <c r="E40" s="398">
        <v>8493</v>
      </c>
      <c r="F40" s="398">
        <v>8574</v>
      </c>
      <c r="G40" s="2"/>
    </row>
    <row r="41" spans="1:9" ht="15" customHeight="1" thickBot="1">
      <c r="A41" s="438" t="s">
        <v>216</v>
      </c>
      <c r="B41" s="398">
        <v>923</v>
      </c>
      <c r="C41" s="448">
        <v>5627</v>
      </c>
      <c r="D41" s="448">
        <v>10701</v>
      </c>
      <c r="E41" s="398">
        <v>16328</v>
      </c>
      <c r="F41" s="398">
        <v>17251</v>
      </c>
      <c r="G41" s="2"/>
    </row>
    <row r="42" spans="1:9" ht="15" customHeight="1" thickTop="1" thickBot="1">
      <c r="A42" s="146" t="s">
        <v>136</v>
      </c>
      <c r="B42" s="147">
        <v>46801</v>
      </c>
      <c r="C42" s="147">
        <v>82934</v>
      </c>
      <c r="D42" s="147">
        <v>180212</v>
      </c>
      <c r="E42" s="147">
        <v>263146</v>
      </c>
      <c r="F42" s="147">
        <v>309947</v>
      </c>
      <c r="G42" s="2"/>
    </row>
    <row r="43" spans="1:9" ht="15.75" customHeight="1" thickTop="1">
      <c r="A43" s="310"/>
      <c r="B43" s="310"/>
      <c r="C43" s="310"/>
      <c r="D43" s="310"/>
      <c r="E43" s="310"/>
      <c r="F43" s="310"/>
    </row>
    <row r="44" spans="1:9" ht="15.75" customHeight="1">
      <c r="A44" s="683" t="s">
        <v>440</v>
      </c>
      <c r="B44" s="457"/>
      <c r="C44" s="457"/>
      <c r="D44" s="457"/>
      <c r="E44" s="457"/>
      <c r="F44" s="457"/>
      <c r="G44" s="445"/>
    </row>
    <row r="45" spans="1:9" s="194" customFormat="1" ht="15.75" customHeight="1">
      <c r="A45" s="446" t="s">
        <v>21</v>
      </c>
      <c r="B45" s="447"/>
      <c r="C45" s="447"/>
      <c r="D45" s="447"/>
      <c r="E45" s="447"/>
      <c r="F45" s="447"/>
      <c r="G45" s="445"/>
    </row>
    <row r="46" spans="1:9" s="194" customFormat="1" ht="20.25">
      <c r="A46" s="796" t="s">
        <v>451</v>
      </c>
      <c r="B46" s="796"/>
      <c r="C46" s="796"/>
      <c r="D46" s="796"/>
      <c r="E46" s="796"/>
      <c r="F46" s="796"/>
      <c r="G46" s="451"/>
      <c r="I46" s="452"/>
    </row>
    <row r="47" spans="1:9" s="194" customFormat="1" ht="15.75" customHeight="1">
      <c r="A47" s="310"/>
      <c r="B47" s="453"/>
      <c r="C47" s="453"/>
      <c r="D47" s="453"/>
      <c r="E47" s="453"/>
      <c r="F47" s="453"/>
      <c r="G47" s="451"/>
    </row>
    <row r="48" spans="1:9" ht="18.75">
      <c r="A48" s="310"/>
      <c r="B48" s="310"/>
      <c r="C48" s="310"/>
      <c r="D48" s="310"/>
      <c r="E48" s="310"/>
      <c r="F48" s="310"/>
    </row>
    <row r="49" spans="1:9" ht="30.75" customHeight="1" thickBot="1">
      <c r="A49" s="916" t="s">
        <v>218</v>
      </c>
      <c r="B49" s="916"/>
      <c r="C49" s="916"/>
      <c r="D49" s="916"/>
      <c r="E49" s="916"/>
      <c r="F49" s="916"/>
    </row>
    <row r="50" spans="1:9" s="436" customFormat="1" ht="57.75" thickTop="1" thickBot="1">
      <c r="A50" s="500" t="s">
        <v>29</v>
      </c>
      <c r="B50" s="681" t="s">
        <v>205</v>
      </c>
      <c r="C50" s="682" t="s">
        <v>206</v>
      </c>
      <c r="D50" s="682" t="s">
        <v>207</v>
      </c>
      <c r="E50" s="681" t="s">
        <v>208</v>
      </c>
      <c r="F50" s="500" t="s">
        <v>209</v>
      </c>
    </row>
    <row r="51" spans="1:9" ht="20.25" thickTop="1" thickBot="1">
      <c r="A51" s="438" t="s">
        <v>210</v>
      </c>
      <c r="B51" s="397">
        <v>5495</v>
      </c>
      <c r="C51" s="448">
        <v>4788</v>
      </c>
      <c r="D51" s="448">
        <v>6391</v>
      </c>
      <c r="E51" s="397">
        <v>11179</v>
      </c>
      <c r="F51" s="397">
        <v>16674</v>
      </c>
    </row>
    <row r="52" spans="1:9" ht="19.5" thickBot="1">
      <c r="A52" s="438" t="s">
        <v>220</v>
      </c>
      <c r="B52" s="397">
        <v>4244</v>
      </c>
      <c r="C52" s="448">
        <v>14167</v>
      </c>
      <c r="D52" s="448">
        <v>4870</v>
      </c>
      <c r="E52" s="397">
        <v>19037</v>
      </c>
      <c r="F52" s="397">
        <v>23281</v>
      </c>
    </row>
    <row r="53" spans="1:9" ht="19.5" thickBot="1">
      <c r="A53" s="438" t="s">
        <v>221</v>
      </c>
      <c r="B53" s="397">
        <v>342</v>
      </c>
      <c r="C53" s="448" t="s">
        <v>123</v>
      </c>
      <c r="D53" s="448" t="s">
        <v>123</v>
      </c>
      <c r="E53" s="397" t="s">
        <v>123</v>
      </c>
      <c r="F53" s="397">
        <v>342</v>
      </c>
    </row>
    <row r="54" spans="1:9" ht="19.5" thickBot="1">
      <c r="A54" s="438" t="s">
        <v>222</v>
      </c>
      <c r="B54" s="397">
        <v>288</v>
      </c>
      <c r="C54" s="448" t="s">
        <v>123</v>
      </c>
      <c r="D54" s="448" t="s">
        <v>123</v>
      </c>
      <c r="E54" s="397" t="s">
        <v>123</v>
      </c>
      <c r="F54" s="397">
        <v>288</v>
      </c>
    </row>
    <row r="55" spans="1:9" ht="19.5" thickBot="1">
      <c r="A55" s="438" t="s">
        <v>223</v>
      </c>
      <c r="B55" s="397">
        <v>1316</v>
      </c>
      <c r="C55" s="448" t="s">
        <v>123</v>
      </c>
      <c r="D55" s="448" t="s">
        <v>123</v>
      </c>
      <c r="E55" s="397" t="s">
        <v>123</v>
      </c>
      <c r="F55" s="397">
        <v>1316</v>
      </c>
    </row>
    <row r="56" spans="1:9" ht="19.5" thickBot="1">
      <c r="A56" s="438" t="s">
        <v>224</v>
      </c>
      <c r="B56" s="397">
        <v>13680</v>
      </c>
      <c r="C56" s="448">
        <v>24174</v>
      </c>
      <c r="D56" s="448">
        <v>30242</v>
      </c>
      <c r="E56" s="397">
        <v>54416</v>
      </c>
      <c r="F56" s="397">
        <v>68096</v>
      </c>
    </row>
    <row r="57" spans="1:9" ht="19.5" thickBot="1">
      <c r="A57" s="441" t="s">
        <v>211</v>
      </c>
      <c r="B57" s="399">
        <v>19870</v>
      </c>
      <c r="C57" s="450">
        <v>38341</v>
      </c>
      <c r="D57" s="450">
        <v>35112</v>
      </c>
      <c r="E57" s="399">
        <v>73453</v>
      </c>
      <c r="F57" s="399">
        <v>93323</v>
      </c>
      <c r="I57" s="454"/>
    </row>
    <row r="58" spans="1:9" ht="19.5" thickBot="1">
      <c r="A58" s="438" t="s">
        <v>212</v>
      </c>
      <c r="B58" s="397">
        <v>193</v>
      </c>
      <c r="C58" s="448">
        <v>15962</v>
      </c>
      <c r="D58" s="448">
        <v>72959</v>
      </c>
      <c r="E58" s="397">
        <v>88921</v>
      </c>
      <c r="F58" s="397">
        <v>89114</v>
      </c>
    </row>
    <row r="59" spans="1:9" ht="19.5" thickBot="1">
      <c r="A59" s="438" t="s">
        <v>213</v>
      </c>
      <c r="B59" s="397">
        <v>129</v>
      </c>
      <c r="C59" s="448">
        <v>1890</v>
      </c>
      <c r="D59" s="448">
        <v>5335</v>
      </c>
      <c r="E59" s="397">
        <v>7225</v>
      </c>
      <c r="F59" s="397">
        <v>7354</v>
      </c>
    </row>
    <row r="60" spans="1:9" ht="19.5" thickBot="1">
      <c r="A60" s="438" t="s">
        <v>214</v>
      </c>
      <c r="B60" s="397">
        <v>2781</v>
      </c>
      <c r="C60" s="448" t="s">
        <v>123</v>
      </c>
      <c r="D60" s="448" t="s">
        <v>123</v>
      </c>
      <c r="E60" s="397" t="s">
        <v>123</v>
      </c>
      <c r="F60" s="397">
        <v>2781</v>
      </c>
    </row>
    <row r="61" spans="1:9" ht="19.5" thickBot="1">
      <c r="A61" s="438" t="s">
        <v>215</v>
      </c>
      <c r="B61" s="397">
        <v>388</v>
      </c>
      <c r="C61" s="448" t="s">
        <v>123</v>
      </c>
      <c r="D61" s="448" t="s">
        <v>123</v>
      </c>
      <c r="E61" s="397" t="s">
        <v>123</v>
      </c>
      <c r="F61" s="397">
        <v>388</v>
      </c>
    </row>
    <row r="62" spans="1:9" ht="19.5" thickBot="1">
      <c r="A62" s="438" t="s">
        <v>216</v>
      </c>
      <c r="B62" s="397">
        <v>725</v>
      </c>
      <c r="C62" s="448">
        <v>3738</v>
      </c>
      <c r="D62" s="448">
        <v>9897</v>
      </c>
      <c r="E62" s="397">
        <v>13635</v>
      </c>
      <c r="F62" s="397">
        <v>14360</v>
      </c>
    </row>
    <row r="63" spans="1:9" ht="20.25" thickTop="1" thickBot="1">
      <c r="A63" s="146" t="s">
        <v>136</v>
      </c>
      <c r="B63" s="147">
        <v>29581</v>
      </c>
      <c r="C63" s="147">
        <v>64719</v>
      </c>
      <c r="D63" s="147">
        <v>129694</v>
      </c>
      <c r="E63" s="147">
        <v>194413</v>
      </c>
      <c r="F63" s="147">
        <v>223994</v>
      </c>
    </row>
    <row r="64" spans="1:9" ht="19.5" thickTop="1">
      <c r="A64" s="310"/>
      <c r="B64" s="310"/>
      <c r="C64" s="310"/>
      <c r="D64" s="310"/>
      <c r="E64" s="310"/>
      <c r="F64" s="310"/>
    </row>
    <row r="65" spans="1:6" ht="18.75">
      <c r="A65" s="683" t="s">
        <v>550</v>
      </c>
      <c r="B65" s="457"/>
      <c r="C65" s="457"/>
      <c r="D65" s="457"/>
      <c r="E65" s="457"/>
      <c r="F65" s="457"/>
    </row>
    <row r="66" spans="1:6" ht="18.75">
      <c r="A66" s="310"/>
      <c r="B66" s="310"/>
      <c r="C66" s="310"/>
      <c r="D66" s="310"/>
      <c r="E66" s="310"/>
      <c r="F66" s="310"/>
    </row>
    <row r="67" spans="1:6" ht="18.75">
      <c r="A67" s="310"/>
      <c r="B67" s="310"/>
      <c r="C67" s="310"/>
      <c r="D67" s="310"/>
      <c r="E67" s="310"/>
      <c r="F67" s="310"/>
    </row>
    <row r="68" spans="1:6" ht="30.75" customHeight="1" thickBot="1">
      <c r="A68" s="916" t="s">
        <v>219</v>
      </c>
      <c r="B68" s="916"/>
      <c r="C68" s="916"/>
      <c r="D68" s="916"/>
      <c r="E68" s="916"/>
      <c r="F68" s="916"/>
    </row>
    <row r="69" spans="1:6" s="436" customFormat="1" ht="57.75" thickTop="1" thickBot="1">
      <c r="A69" s="500" t="s">
        <v>29</v>
      </c>
      <c r="B69" s="681" t="s">
        <v>205</v>
      </c>
      <c r="C69" s="682" t="s">
        <v>206</v>
      </c>
      <c r="D69" s="682" t="s">
        <v>207</v>
      </c>
      <c r="E69" s="681" t="s">
        <v>208</v>
      </c>
      <c r="F69" s="500" t="s">
        <v>209</v>
      </c>
    </row>
    <row r="70" spans="1:6" ht="20.25" thickTop="1" thickBot="1">
      <c r="A70" s="438" t="s">
        <v>210</v>
      </c>
      <c r="B70" s="397">
        <v>4826</v>
      </c>
      <c r="C70" s="448">
        <v>5046</v>
      </c>
      <c r="D70" s="448">
        <v>7026</v>
      </c>
      <c r="E70" s="397">
        <v>12072</v>
      </c>
      <c r="F70" s="397">
        <v>16898</v>
      </c>
    </row>
    <row r="71" spans="1:6" ht="19.5" thickBot="1">
      <c r="A71" s="438" t="s">
        <v>220</v>
      </c>
      <c r="B71" s="397">
        <v>3421</v>
      </c>
      <c r="C71" s="448">
        <v>15813</v>
      </c>
      <c r="D71" s="448">
        <v>5887</v>
      </c>
      <c r="E71" s="397">
        <v>21700</v>
      </c>
      <c r="F71" s="397">
        <v>25121</v>
      </c>
    </row>
    <row r="72" spans="1:6" ht="19.5" thickBot="1">
      <c r="A72" s="438" t="s">
        <v>221</v>
      </c>
      <c r="B72" s="455"/>
      <c r="C72" s="455"/>
      <c r="D72" s="455"/>
      <c r="E72" s="397" t="s">
        <v>123</v>
      </c>
      <c r="F72" s="397" t="s">
        <v>123</v>
      </c>
    </row>
    <row r="73" spans="1:6" ht="19.5" thickBot="1">
      <c r="A73" s="438" t="s">
        <v>222</v>
      </c>
      <c r="B73" s="455"/>
      <c r="C73" s="455"/>
      <c r="D73" s="455"/>
      <c r="E73" s="397" t="s">
        <v>123</v>
      </c>
      <c r="F73" s="397" t="s">
        <v>123</v>
      </c>
    </row>
    <row r="74" spans="1:6" ht="19.5" thickBot="1">
      <c r="A74" s="438" t="s">
        <v>223</v>
      </c>
      <c r="B74" s="455"/>
      <c r="C74" s="455"/>
      <c r="D74" s="455"/>
      <c r="E74" s="397" t="s">
        <v>123</v>
      </c>
      <c r="F74" s="397" t="s">
        <v>123</v>
      </c>
    </row>
    <row r="75" spans="1:6" ht="19.5" thickBot="1">
      <c r="A75" s="438" t="s">
        <v>224</v>
      </c>
      <c r="B75" s="397">
        <v>14433</v>
      </c>
      <c r="C75" s="448">
        <v>22384</v>
      </c>
      <c r="D75" s="448">
        <v>30410</v>
      </c>
      <c r="E75" s="397">
        <v>52794</v>
      </c>
      <c r="F75" s="397">
        <v>67227</v>
      </c>
    </row>
    <row r="76" spans="1:6" ht="19.5" thickBot="1">
      <c r="A76" s="441" t="s">
        <v>211</v>
      </c>
      <c r="B76" s="399">
        <v>17854</v>
      </c>
      <c r="C76" s="450">
        <v>38197</v>
      </c>
      <c r="D76" s="450">
        <v>36297</v>
      </c>
      <c r="E76" s="399">
        <v>74494</v>
      </c>
      <c r="F76" s="399">
        <v>92348</v>
      </c>
    </row>
    <row r="77" spans="1:6" ht="19.5" thickBot="1">
      <c r="A77" s="438" t="s">
        <v>212</v>
      </c>
      <c r="B77" s="397">
        <v>174</v>
      </c>
      <c r="C77" s="448">
        <v>13910</v>
      </c>
      <c r="D77" s="448">
        <v>67154</v>
      </c>
      <c r="E77" s="397">
        <v>81064</v>
      </c>
      <c r="F77" s="397">
        <v>81238</v>
      </c>
    </row>
    <row r="78" spans="1:6" ht="19.5" thickBot="1">
      <c r="A78" s="438" t="s">
        <v>213</v>
      </c>
      <c r="B78" s="397">
        <v>145</v>
      </c>
      <c r="C78" s="448">
        <v>2046</v>
      </c>
      <c r="D78" s="448">
        <v>6074</v>
      </c>
      <c r="E78" s="397">
        <v>8120</v>
      </c>
      <c r="F78" s="397">
        <v>8265</v>
      </c>
    </row>
    <row r="79" spans="1:6" ht="19.5" thickBot="1">
      <c r="A79" s="438" t="s">
        <v>214</v>
      </c>
      <c r="B79" s="397">
        <v>2020</v>
      </c>
      <c r="C79" s="448" t="s">
        <v>123</v>
      </c>
      <c r="D79" s="448" t="s">
        <v>123</v>
      </c>
      <c r="E79" s="397" t="s">
        <v>123</v>
      </c>
      <c r="F79" s="397">
        <v>2020</v>
      </c>
    </row>
    <row r="80" spans="1:6" ht="19.5" thickBot="1">
      <c r="A80" s="438" t="s">
        <v>215</v>
      </c>
      <c r="B80" s="397">
        <v>449</v>
      </c>
      <c r="C80" s="448" t="s">
        <v>123</v>
      </c>
      <c r="D80" s="448" t="s">
        <v>123</v>
      </c>
      <c r="E80" s="397" t="s">
        <v>123</v>
      </c>
      <c r="F80" s="397">
        <v>449</v>
      </c>
    </row>
    <row r="81" spans="1:6" ht="19.5" thickBot="1">
      <c r="A81" s="438" t="s">
        <v>216</v>
      </c>
      <c r="B81" s="397">
        <v>671</v>
      </c>
      <c r="C81" s="448">
        <v>2844</v>
      </c>
      <c r="D81" s="448">
        <v>6279</v>
      </c>
      <c r="E81" s="397">
        <v>9123</v>
      </c>
      <c r="F81" s="397">
        <v>9794</v>
      </c>
    </row>
    <row r="82" spans="1:6" ht="20.25" thickTop="1" thickBot="1">
      <c r="A82" s="146" t="s">
        <v>136</v>
      </c>
      <c r="B82" s="147">
        <v>26139</v>
      </c>
      <c r="C82" s="147">
        <v>62043</v>
      </c>
      <c r="D82" s="147">
        <v>122830</v>
      </c>
      <c r="E82" s="147">
        <v>184873</v>
      </c>
      <c r="F82" s="147">
        <v>211012</v>
      </c>
    </row>
    <row r="83" spans="1:6" ht="19.5" thickTop="1">
      <c r="A83" s="310"/>
      <c r="B83" s="310"/>
      <c r="C83" s="310"/>
      <c r="D83" s="310"/>
      <c r="E83" s="310"/>
      <c r="F83" s="310"/>
    </row>
    <row r="84" spans="1:6" ht="18.75">
      <c r="A84" s="683" t="s">
        <v>551</v>
      </c>
      <c r="B84" s="457"/>
      <c r="C84" s="457"/>
      <c r="D84" s="457"/>
      <c r="E84" s="457"/>
      <c r="F84" s="457"/>
    </row>
    <row r="85" spans="1:6" ht="18.75">
      <c r="A85" s="310"/>
      <c r="B85" s="310"/>
      <c r="C85" s="310"/>
      <c r="D85" s="310"/>
      <c r="E85" s="310"/>
      <c r="F85" s="310"/>
    </row>
    <row r="86" spans="1:6" ht="18.75">
      <c r="A86" s="310"/>
      <c r="B86" s="310"/>
      <c r="C86" s="310"/>
      <c r="D86" s="310"/>
      <c r="E86" s="310"/>
      <c r="F86" s="310"/>
    </row>
    <row r="87" spans="1:6" ht="30.75" customHeight="1" thickBot="1">
      <c r="A87" s="916" t="s">
        <v>244</v>
      </c>
      <c r="B87" s="916"/>
      <c r="C87" s="916"/>
      <c r="D87" s="916"/>
      <c r="E87" s="916"/>
      <c r="F87" s="916"/>
    </row>
    <row r="88" spans="1:6" s="436" customFormat="1" ht="57.75" thickTop="1" thickBot="1">
      <c r="A88" s="500" t="s">
        <v>29</v>
      </c>
      <c r="B88" s="681" t="s">
        <v>205</v>
      </c>
      <c r="C88" s="682" t="s">
        <v>206</v>
      </c>
      <c r="D88" s="682" t="s">
        <v>207</v>
      </c>
      <c r="E88" s="681" t="s">
        <v>208</v>
      </c>
      <c r="F88" s="500" t="s">
        <v>209</v>
      </c>
    </row>
    <row r="89" spans="1:6" ht="20.25" thickTop="1" thickBot="1">
      <c r="A89" s="438" t="s">
        <v>210</v>
      </c>
      <c r="B89" s="397">
        <v>4460</v>
      </c>
      <c r="C89" s="448">
        <v>4312</v>
      </c>
      <c r="D89" s="448">
        <v>2355</v>
      </c>
      <c r="E89" s="397">
        <v>6667</v>
      </c>
      <c r="F89" s="397">
        <v>11127</v>
      </c>
    </row>
    <row r="90" spans="1:6" ht="19.5" thickBot="1">
      <c r="A90" s="438" t="s">
        <v>220</v>
      </c>
      <c r="B90" s="397">
        <v>3529</v>
      </c>
      <c r="C90" s="448">
        <v>6461</v>
      </c>
      <c r="D90" s="448">
        <v>963</v>
      </c>
      <c r="E90" s="397">
        <v>7424</v>
      </c>
      <c r="F90" s="397">
        <v>10953</v>
      </c>
    </row>
    <row r="91" spans="1:6" ht="19.5" thickBot="1">
      <c r="A91" s="438" t="s">
        <v>221</v>
      </c>
      <c r="B91" s="455"/>
      <c r="C91" s="455"/>
      <c r="D91" s="455"/>
      <c r="E91" s="455">
        <v>0</v>
      </c>
      <c r="F91" s="455">
        <v>0</v>
      </c>
    </row>
    <row r="92" spans="1:6" ht="19.5" thickBot="1">
      <c r="A92" s="438" t="s">
        <v>222</v>
      </c>
      <c r="B92" s="455"/>
      <c r="C92" s="455"/>
      <c r="D92" s="455"/>
      <c r="E92" s="455">
        <v>0</v>
      </c>
      <c r="F92" s="455">
        <v>0</v>
      </c>
    </row>
    <row r="93" spans="1:6" ht="19.5" thickBot="1">
      <c r="A93" s="438" t="s">
        <v>223</v>
      </c>
      <c r="B93" s="455"/>
      <c r="C93" s="455"/>
      <c r="D93" s="455"/>
      <c r="E93" s="455">
        <v>0</v>
      </c>
      <c r="F93" s="455">
        <v>0</v>
      </c>
    </row>
    <row r="94" spans="1:6" ht="19.5" thickBot="1">
      <c r="A94" s="438" t="s">
        <v>224</v>
      </c>
      <c r="B94" s="397">
        <v>8989</v>
      </c>
      <c r="C94" s="448">
        <v>6166</v>
      </c>
      <c r="D94" s="448">
        <v>3049</v>
      </c>
      <c r="E94" s="397">
        <v>9215</v>
      </c>
      <c r="F94" s="397">
        <v>18204</v>
      </c>
    </row>
    <row r="95" spans="1:6" ht="19.5" thickBot="1">
      <c r="A95" s="441" t="s">
        <v>211</v>
      </c>
      <c r="B95" s="399">
        <v>12518</v>
      </c>
      <c r="C95" s="450">
        <v>12627</v>
      </c>
      <c r="D95" s="450">
        <v>4012</v>
      </c>
      <c r="E95" s="399">
        <v>16639</v>
      </c>
      <c r="F95" s="399">
        <v>29157</v>
      </c>
    </row>
    <row r="96" spans="1:6" ht="19.5" thickBot="1">
      <c r="A96" s="438" t="s">
        <v>212</v>
      </c>
      <c r="B96" s="397">
        <v>210</v>
      </c>
      <c r="C96" s="448">
        <v>5350</v>
      </c>
      <c r="D96" s="448">
        <v>16845</v>
      </c>
      <c r="E96" s="397">
        <v>22195</v>
      </c>
      <c r="F96" s="397">
        <v>22405</v>
      </c>
    </row>
    <row r="97" spans="1:6" ht="19.5" thickBot="1">
      <c r="A97" s="438" t="s">
        <v>213</v>
      </c>
      <c r="B97" s="397">
        <v>164</v>
      </c>
      <c r="C97" s="448">
        <v>847</v>
      </c>
      <c r="D97" s="448">
        <v>651</v>
      </c>
      <c r="E97" s="397">
        <v>1498</v>
      </c>
      <c r="F97" s="397">
        <v>1662</v>
      </c>
    </row>
    <row r="98" spans="1:6" ht="19.5" thickBot="1">
      <c r="A98" s="438" t="s">
        <v>214</v>
      </c>
      <c r="B98" s="397">
        <v>1255</v>
      </c>
      <c r="C98" s="448" t="s">
        <v>123</v>
      </c>
      <c r="D98" s="448" t="s">
        <v>123</v>
      </c>
      <c r="E98" s="397" t="s">
        <v>123</v>
      </c>
      <c r="F98" s="397">
        <v>1255</v>
      </c>
    </row>
    <row r="99" spans="1:6" ht="19.5" thickBot="1">
      <c r="A99" s="438" t="s">
        <v>215</v>
      </c>
      <c r="B99" s="455" t="s">
        <v>123</v>
      </c>
      <c r="C99" s="455" t="s">
        <v>123</v>
      </c>
      <c r="D99" s="455" t="s">
        <v>123</v>
      </c>
      <c r="E99" s="455" t="s">
        <v>123</v>
      </c>
      <c r="F99" s="455" t="s">
        <v>123</v>
      </c>
    </row>
    <row r="100" spans="1:6" ht="19.5" thickBot="1">
      <c r="A100" s="438" t="s">
        <v>216</v>
      </c>
      <c r="B100" s="397">
        <v>696</v>
      </c>
      <c r="C100" s="448">
        <v>1547</v>
      </c>
      <c r="D100" s="448">
        <v>6103</v>
      </c>
      <c r="E100" s="397">
        <v>7650</v>
      </c>
      <c r="F100" s="397">
        <v>8346</v>
      </c>
    </row>
    <row r="101" spans="1:6" ht="20.25" thickTop="1" thickBot="1">
      <c r="A101" s="146" t="s">
        <v>136</v>
      </c>
      <c r="B101" s="147">
        <v>19303</v>
      </c>
      <c r="C101" s="147">
        <v>24683</v>
      </c>
      <c r="D101" s="147">
        <v>29966</v>
      </c>
      <c r="E101" s="147">
        <v>54649</v>
      </c>
      <c r="F101" s="147">
        <v>73952</v>
      </c>
    </row>
    <row r="102" spans="1:6" ht="19.5" thickTop="1">
      <c r="A102" s="310"/>
      <c r="B102" s="310"/>
      <c r="C102" s="310"/>
      <c r="D102" s="310"/>
      <c r="E102" s="310"/>
      <c r="F102" s="310"/>
    </row>
    <row r="103" spans="1:6">
      <c r="A103" s="683" t="s">
        <v>387</v>
      </c>
      <c r="B103" s="456"/>
      <c r="C103" s="456"/>
      <c r="D103" s="456"/>
      <c r="E103" s="456"/>
      <c r="F103" s="456"/>
    </row>
  </sheetData>
  <mergeCells count="7">
    <mergeCell ref="A3:F3"/>
    <mergeCell ref="A49:F49"/>
    <mergeCell ref="A68:F68"/>
    <mergeCell ref="A87:F87"/>
    <mergeCell ref="A46:F46"/>
    <mergeCell ref="A23:F23"/>
    <mergeCell ref="A27:F27"/>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30"/>
  <sheetViews>
    <sheetView workbookViewId="0">
      <selection activeCell="H30" sqref="H30"/>
    </sheetView>
  </sheetViews>
  <sheetFormatPr defaultRowHeight="16.5"/>
  <cols>
    <col min="1" max="1" width="34" style="2" customWidth="1"/>
    <col min="2" max="2" width="15.140625" style="2" customWidth="1"/>
    <col min="3" max="3" width="13.85546875" style="2" bestFit="1" customWidth="1"/>
    <col min="4" max="4" width="14.28515625" style="2" bestFit="1" customWidth="1"/>
    <col min="5" max="5" width="13.85546875" style="2" bestFit="1" customWidth="1"/>
    <col min="6" max="6" width="14.28515625" style="2" bestFit="1" customWidth="1"/>
    <col min="7" max="7" width="13.28515625" style="2" customWidth="1"/>
    <col min="8" max="8" width="14.28515625" style="2" bestFit="1" customWidth="1"/>
    <col min="9" max="9" width="13.28515625" style="2" customWidth="1"/>
    <col min="10" max="10" width="14.28515625" style="2" bestFit="1" customWidth="1"/>
    <col min="11" max="13" width="13.28515625" style="2" customWidth="1"/>
    <col min="14" max="16384" width="9.140625" style="2"/>
  </cols>
  <sheetData>
    <row r="1" spans="1:13" ht="20.25">
      <c r="A1" s="1" t="s">
        <v>496</v>
      </c>
      <c r="F1" s="191"/>
    </row>
    <row r="2" spans="1:13" ht="21" thickBot="1">
      <c r="A2" s="1"/>
      <c r="F2" s="191"/>
    </row>
    <row r="3" spans="1:13" ht="26.25" customHeight="1" thickTop="1" thickBot="1">
      <c r="A3" s="918" t="s">
        <v>624</v>
      </c>
      <c r="B3" s="919"/>
      <c r="C3" s="919"/>
      <c r="D3" s="919"/>
      <c r="E3" s="919"/>
      <c r="F3" s="919"/>
      <c r="G3" s="920"/>
      <c r="H3" s="458"/>
      <c r="I3" s="459"/>
      <c r="J3" s="458"/>
      <c r="K3" s="458"/>
      <c r="L3" s="458"/>
      <c r="M3" s="458"/>
    </row>
    <row r="4" spans="1:13" ht="21" customHeight="1" thickTop="1">
      <c r="A4" s="927" t="s">
        <v>29</v>
      </c>
      <c r="B4" s="921" t="s">
        <v>697</v>
      </c>
      <c r="C4" s="922"/>
      <c r="D4" s="921" t="s">
        <v>469</v>
      </c>
      <c r="E4" s="922"/>
      <c r="F4" s="925" t="s">
        <v>230</v>
      </c>
      <c r="G4" s="926"/>
    </row>
    <row r="5" spans="1:13">
      <c r="A5" s="927"/>
      <c r="B5" s="923"/>
      <c r="C5" s="924"/>
      <c r="D5" s="923"/>
      <c r="E5" s="924"/>
      <c r="F5" s="925"/>
      <c r="G5" s="926"/>
    </row>
    <row r="6" spans="1:13" ht="26.25" customHeight="1" thickBot="1">
      <c r="A6" s="928"/>
      <c r="B6" s="460" t="s">
        <v>695</v>
      </c>
      <c r="C6" s="461" t="s">
        <v>231</v>
      </c>
      <c r="D6" s="460" t="s">
        <v>695</v>
      </c>
      <c r="E6" s="461" t="s">
        <v>231</v>
      </c>
      <c r="F6" s="484" t="s">
        <v>29</v>
      </c>
      <c r="G6" s="483" t="s">
        <v>139</v>
      </c>
    </row>
    <row r="7" spans="1:13" ht="20.25" thickTop="1" thickBot="1">
      <c r="A7" s="462" t="s">
        <v>232</v>
      </c>
      <c r="B7" s="723">
        <v>10216</v>
      </c>
      <c r="C7" s="463"/>
      <c r="D7" s="727">
        <v>17076</v>
      </c>
      <c r="E7" s="464"/>
      <c r="F7" s="465">
        <f>SUM(B7,D7)</f>
        <v>27292</v>
      </c>
      <c r="G7" s="466">
        <v>0.68</v>
      </c>
    </row>
    <row r="8" spans="1:13" ht="20.25" thickTop="1" thickBot="1">
      <c r="A8" s="467" t="s">
        <v>233</v>
      </c>
      <c r="B8" s="724">
        <v>800</v>
      </c>
      <c r="C8" s="463"/>
      <c r="D8" s="727">
        <v>0</v>
      </c>
      <c r="E8" s="464"/>
      <c r="F8" s="465">
        <f t="shared" ref="F8:F19" si="0">SUM(B8,D8)</f>
        <v>800</v>
      </c>
      <c r="G8" s="466">
        <v>0.02</v>
      </c>
      <c r="H8" s="194"/>
    </row>
    <row r="9" spans="1:13" ht="20.25" thickTop="1" thickBot="1">
      <c r="A9" s="467" t="s">
        <v>234</v>
      </c>
      <c r="B9" s="724">
        <v>340</v>
      </c>
      <c r="C9" s="463"/>
      <c r="D9" s="727">
        <v>4881</v>
      </c>
      <c r="E9" s="464"/>
      <c r="F9" s="465">
        <f t="shared" si="0"/>
        <v>5221</v>
      </c>
      <c r="G9" s="466">
        <v>0.13</v>
      </c>
      <c r="H9" s="194"/>
    </row>
    <row r="10" spans="1:13" ht="20.25" thickTop="1" thickBot="1">
      <c r="A10" s="467" t="s">
        <v>161</v>
      </c>
      <c r="B10" s="724">
        <v>112</v>
      </c>
      <c r="C10" s="463"/>
      <c r="D10" s="727">
        <v>418</v>
      </c>
      <c r="E10" s="464"/>
      <c r="F10" s="465">
        <f t="shared" si="0"/>
        <v>530</v>
      </c>
      <c r="G10" s="466">
        <v>0.02</v>
      </c>
      <c r="H10" s="194"/>
    </row>
    <row r="11" spans="1:13" ht="20.25" thickTop="1" thickBot="1">
      <c r="A11" s="467" t="s">
        <v>235</v>
      </c>
      <c r="B11" s="724">
        <v>230</v>
      </c>
      <c r="C11" s="463"/>
      <c r="D11" s="727">
        <v>1207</v>
      </c>
      <c r="E11" s="464"/>
      <c r="F11" s="465">
        <f t="shared" si="0"/>
        <v>1437</v>
      </c>
      <c r="G11" s="466">
        <v>0.04</v>
      </c>
      <c r="H11" s="194"/>
    </row>
    <row r="12" spans="1:13" ht="20.25" thickTop="1" thickBot="1">
      <c r="A12" s="467" t="s">
        <v>236</v>
      </c>
      <c r="B12" s="724">
        <v>117</v>
      </c>
      <c r="C12" s="463"/>
      <c r="D12" s="727">
        <v>769</v>
      </c>
      <c r="E12" s="464"/>
      <c r="F12" s="465">
        <f t="shared" si="0"/>
        <v>886</v>
      </c>
      <c r="G12" s="466">
        <v>0.02</v>
      </c>
      <c r="H12" s="194"/>
    </row>
    <row r="13" spans="1:13" ht="20.25" thickTop="1" thickBot="1">
      <c r="A13" s="467" t="s">
        <v>237</v>
      </c>
      <c r="B13" s="724">
        <v>0</v>
      </c>
      <c r="C13" s="463"/>
      <c r="D13" s="727">
        <v>171</v>
      </c>
      <c r="E13" s="464"/>
      <c r="F13" s="465">
        <f t="shared" si="0"/>
        <v>171</v>
      </c>
      <c r="G13" s="466" t="s">
        <v>123</v>
      </c>
      <c r="H13" s="194"/>
    </row>
    <row r="14" spans="1:13" ht="20.25" thickTop="1" thickBot="1">
      <c r="A14" s="467" t="s">
        <v>162</v>
      </c>
      <c r="B14" s="724">
        <v>0</v>
      </c>
      <c r="C14" s="463"/>
      <c r="D14" s="727">
        <v>57</v>
      </c>
      <c r="E14" s="464"/>
      <c r="F14" s="465">
        <f t="shared" si="0"/>
        <v>57</v>
      </c>
      <c r="G14" s="466" t="s">
        <v>123</v>
      </c>
      <c r="H14" s="194"/>
    </row>
    <row r="15" spans="1:13" ht="20.25" thickTop="1" thickBot="1">
      <c r="A15" s="467" t="s">
        <v>238</v>
      </c>
      <c r="B15" s="724">
        <v>60</v>
      </c>
      <c r="C15" s="463"/>
      <c r="D15" s="727">
        <v>22</v>
      </c>
      <c r="E15" s="464"/>
      <c r="F15" s="465">
        <f t="shared" si="0"/>
        <v>82</v>
      </c>
      <c r="G15" s="466" t="s">
        <v>123</v>
      </c>
      <c r="H15" s="194"/>
    </row>
    <row r="16" spans="1:13" ht="20.25" thickTop="1" thickBot="1">
      <c r="A16" s="467" t="s">
        <v>239</v>
      </c>
      <c r="B16" s="724">
        <v>39</v>
      </c>
      <c r="C16" s="463"/>
      <c r="D16" s="727">
        <v>111</v>
      </c>
      <c r="E16" s="464"/>
      <c r="F16" s="465">
        <f t="shared" si="0"/>
        <v>150</v>
      </c>
      <c r="G16" s="466" t="s">
        <v>123</v>
      </c>
      <c r="H16" s="194"/>
    </row>
    <row r="17" spans="1:9" ht="20.25" thickTop="1" thickBot="1">
      <c r="A17" s="467" t="s">
        <v>240</v>
      </c>
      <c r="B17" s="724">
        <v>26</v>
      </c>
      <c r="C17" s="463"/>
      <c r="D17" s="727">
        <v>105</v>
      </c>
      <c r="E17" s="464"/>
      <c r="F17" s="465">
        <f t="shared" si="0"/>
        <v>131</v>
      </c>
      <c r="G17" s="466" t="s">
        <v>123</v>
      </c>
      <c r="H17" s="194"/>
    </row>
    <row r="18" spans="1:9" ht="21" thickTop="1" thickBot="1">
      <c r="A18" s="467" t="s">
        <v>696</v>
      </c>
      <c r="B18" s="724">
        <v>390</v>
      </c>
      <c r="C18" s="463"/>
      <c r="D18" s="727">
        <v>2577</v>
      </c>
      <c r="E18" s="464"/>
      <c r="F18" s="465">
        <f t="shared" si="0"/>
        <v>2967</v>
      </c>
      <c r="G18" s="466">
        <v>0.08</v>
      </c>
      <c r="H18" s="194"/>
    </row>
    <row r="19" spans="1:9" ht="20.25" thickTop="1" thickBot="1">
      <c r="A19" s="467" t="s">
        <v>241</v>
      </c>
      <c r="B19" s="724">
        <v>54</v>
      </c>
      <c r="C19" s="463"/>
      <c r="D19" s="727">
        <v>280</v>
      </c>
      <c r="E19" s="464"/>
      <c r="F19" s="465">
        <f t="shared" si="0"/>
        <v>334</v>
      </c>
      <c r="G19" s="466">
        <v>0.01</v>
      </c>
      <c r="H19" s="194"/>
    </row>
    <row r="20" spans="1:9" ht="20.25" thickTop="1" thickBot="1">
      <c r="A20" s="467"/>
      <c r="B20" s="725"/>
      <c r="C20" s="468"/>
      <c r="D20" s="728"/>
      <c r="E20" s="469"/>
      <c r="F20" s="470"/>
      <c r="G20" s="466"/>
      <c r="H20" s="194"/>
    </row>
    <row r="21" spans="1:9" ht="21" customHeight="1" thickTop="1" thickBot="1">
      <c r="A21" s="146" t="s">
        <v>242</v>
      </c>
      <c r="B21" s="471">
        <v>12384</v>
      </c>
      <c r="C21" s="472"/>
      <c r="D21" s="473">
        <v>27674</v>
      </c>
      <c r="E21" s="474"/>
      <c r="F21" s="473">
        <f>SUM(F7:F20)</f>
        <v>40058</v>
      </c>
      <c r="G21" s="485">
        <f>SUM(G7:G20)</f>
        <v>1</v>
      </c>
      <c r="H21" s="194"/>
    </row>
    <row r="22" spans="1:9" ht="25.5" customHeight="1" thickTop="1" thickBot="1">
      <c r="A22" s="146" t="s">
        <v>243</v>
      </c>
      <c r="B22" s="726">
        <f>B17</f>
        <v>26</v>
      </c>
      <c r="C22" s="475"/>
      <c r="D22" s="729">
        <f>D13+D14+D17</f>
        <v>333</v>
      </c>
      <c r="E22" s="476"/>
      <c r="F22" s="477">
        <f>SUM(B22,D22)</f>
        <v>359</v>
      </c>
      <c r="G22" s="478"/>
    </row>
    <row r="23" spans="1:9" ht="19.5" thickTop="1">
      <c r="A23" s="310"/>
      <c r="B23" s="310"/>
      <c r="C23" s="310"/>
      <c r="D23" s="310"/>
      <c r="E23" s="310"/>
      <c r="F23" s="310"/>
      <c r="G23" s="310"/>
    </row>
    <row r="24" spans="1:9">
      <c r="A24" s="95" t="s">
        <v>21</v>
      </c>
    </row>
    <row r="25" spans="1:9">
      <c r="A25" s="796" t="s">
        <v>540</v>
      </c>
      <c r="B25" s="796"/>
      <c r="C25" s="796"/>
      <c r="D25" s="796"/>
      <c r="E25" s="796"/>
      <c r="F25" s="796"/>
      <c r="G25" s="796"/>
      <c r="I25" s="191"/>
    </row>
    <row r="26" spans="1:9">
      <c r="A26" s="796" t="s">
        <v>639</v>
      </c>
      <c r="B26" s="796"/>
      <c r="C26" s="796"/>
      <c r="D26" s="796"/>
      <c r="E26" s="796"/>
      <c r="F26" s="796"/>
      <c r="G26" s="796"/>
    </row>
    <row r="27" spans="1:9">
      <c r="A27" s="479"/>
    </row>
    <row r="28" spans="1:9">
      <c r="A28" s="480"/>
    </row>
    <row r="30" spans="1:9">
      <c r="B30" s="481"/>
      <c r="F30" s="482">
        <f>F21-'16 - Asset data'!B15</f>
        <v>0</v>
      </c>
    </row>
  </sheetData>
  <mergeCells count="7">
    <mergeCell ref="A3:G3"/>
    <mergeCell ref="A25:G25"/>
    <mergeCell ref="A26:G26"/>
    <mergeCell ref="D4:E5"/>
    <mergeCell ref="F4:G5"/>
    <mergeCell ref="B4:C5"/>
    <mergeCell ref="A4:A6"/>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M26"/>
  <sheetViews>
    <sheetView workbookViewId="0">
      <selection activeCell="C6" sqref="C6"/>
    </sheetView>
  </sheetViews>
  <sheetFormatPr defaultRowHeight="16.5"/>
  <cols>
    <col min="1" max="1" width="33.140625" style="2" customWidth="1"/>
    <col min="2" max="3" width="24.42578125" style="2" customWidth="1"/>
    <col min="4" max="5" width="18.28515625" style="2" customWidth="1"/>
    <col min="6" max="8" width="17.5703125" style="2" customWidth="1"/>
    <col min="9" max="9" width="16.28515625" style="2" customWidth="1"/>
    <col min="10" max="11" width="17.7109375" style="2" customWidth="1"/>
    <col min="12" max="12" width="3.7109375" style="436" customWidth="1"/>
    <col min="13" max="16384" width="9.140625" style="2"/>
  </cols>
  <sheetData>
    <row r="1" spans="1:13" ht="15.75" customHeight="1">
      <c r="A1" s="37" t="s">
        <v>295</v>
      </c>
      <c r="F1" s="191"/>
    </row>
    <row r="2" spans="1:13" ht="15.75" customHeight="1">
      <c r="A2" s="37"/>
      <c r="E2" s="191"/>
      <c r="F2" s="191"/>
    </row>
    <row r="3" spans="1:13" s="436" customFormat="1" ht="21" customHeight="1">
      <c r="A3" s="933" t="s">
        <v>625</v>
      </c>
      <c r="B3" s="934"/>
      <c r="C3" s="934"/>
      <c r="D3" s="458"/>
      <c r="E3" s="458"/>
      <c r="F3" s="458"/>
      <c r="G3" s="458"/>
      <c r="H3" s="458"/>
      <c r="I3" s="458"/>
      <c r="J3" s="458"/>
      <c r="K3" s="486"/>
    </row>
    <row r="4" spans="1:13" s="436" customFormat="1" ht="39" customHeight="1">
      <c r="A4" s="930" t="s">
        <v>591</v>
      </c>
      <c r="B4" s="932" t="s">
        <v>393</v>
      </c>
      <c r="C4" s="932"/>
      <c r="E4" s="487"/>
    </row>
    <row r="5" spans="1:13" s="436" customFormat="1" ht="19.5" customHeight="1" thickBot="1">
      <c r="A5" s="931"/>
      <c r="B5" s="498" t="s">
        <v>29</v>
      </c>
      <c r="C5" s="498" t="s">
        <v>139</v>
      </c>
    </row>
    <row r="6" spans="1:13" s="436" customFormat="1" ht="19.5" thickBot="1">
      <c r="A6" s="438" t="s">
        <v>164</v>
      </c>
      <c r="B6" s="730">
        <v>4795</v>
      </c>
      <c r="C6" s="497">
        <f>ROUND(B6/$B$11,2)</f>
        <v>0.12</v>
      </c>
    </row>
    <row r="7" spans="1:13" s="436" customFormat="1" ht="19.5" thickBot="1">
      <c r="A7" s="438" t="s">
        <v>165</v>
      </c>
      <c r="B7" s="731">
        <v>14497</v>
      </c>
      <c r="C7" s="306">
        <f t="shared" ref="C7:C10" si="0">ROUND(B7/$B$11,2)</f>
        <v>0.36</v>
      </c>
    </row>
    <row r="8" spans="1:13" s="436" customFormat="1" ht="19.5" thickBot="1">
      <c r="A8" s="438" t="s">
        <v>61</v>
      </c>
      <c r="B8" s="731">
        <v>13229</v>
      </c>
      <c r="C8" s="306">
        <f t="shared" si="0"/>
        <v>0.33</v>
      </c>
    </row>
    <row r="9" spans="1:13" s="436" customFormat="1" ht="19.5" thickBot="1">
      <c r="A9" s="438" t="s">
        <v>166</v>
      </c>
      <c r="B9" s="731">
        <v>6852</v>
      </c>
      <c r="C9" s="488">
        <f t="shared" si="0"/>
        <v>0.17</v>
      </c>
    </row>
    <row r="10" spans="1:13" s="436" customFormat="1" ht="19.5" thickBot="1">
      <c r="A10" s="438" t="s">
        <v>541</v>
      </c>
      <c r="B10" s="732">
        <v>685</v>
      </c>
      <c r="C10" s="489">
        <f t="shared" si="0"/>
        <v>0.02</v>
      </c>
    </row>
    <row r="11" spans="1:13" s="436" customFormat="1" ht="20.25" thickTop="1" thickBot="1">
      <c r="A11" s="490" t="s">
        <v>136</v>
      </c>
      <c r="B11" s="733">
        <f>SUM(B6:B10)</f>
        <v>40058</v>
      </c>
      <c r="C11" s="492">
        <f>SUM(C6:C10)</f>
        <v>1</v>
      </c>
    </row>
    <row r="12" spans="1:13" s="436" customFormat="1" ht="19.5" thickTop="1">
      <c r="A12" s="310"/>
      <c r="B12" s="310"/>
      <c r="C12" s="310"/>
      <c r="D12" s="2"/>
      <c r="E12" s="2"/>
      <c r="F12" s="2"/>
      <c r="G12" s="2"/>
      <c r="H12" s="2"/>
      <c r="I12" s="2"/>
      <c r="J12" s="2"/>
      <c r="K12" s="2"/>
    </row>
    <row r="13" spans="1:13" s="436" customFormat="1">
      <c r="A13" s="929" t="s">
        <v>755</v>
      </c>
      <c r="B13" s="929"/>
      <c r="C13" s="929"/>
      <c r="D13" s="445"/>
      <c r="E13" s="445"/>
      <c r="F13" s="445"/>
      <c r="G13" s="445"/>
      <c r="H13" s="445"/>
      <c r="I13" s="445"/>
      <c r="J13" s="445"/>
      <c r="K13" s="445"/>
      <c r="L13" s="493"/>
    </row>
    <row r="14" spans="1:13" s="436" customFormat="1">
      <c r="A14" s="446"/>
      <c r="B14" s="445"/>
      <c r="C14" s="445"/>
      <c r="D14" s="445"/>
      <c r="E14" s="445"/>
      <c r="F14" s="445"/>
      <c r="G14" s="445"/>
      <c r="H14" s="445"/>
      <c r="I14" s="445"/>
      <c r="J14" s="445"/>
      <c r="K14" s="445"/>
      <c r="L14" s="493"/>
    </row>
    <row r="15" spans="1:13" ht="15.75" customHeight="1">
      <c r="A15" s="414"/>
      <c r="B15" s="494"/>
      <c r="M15" s="433"/>
    </row>
    <row r="16" spans="1:13" s="436" customFormat="1" ht="21" customHeight="1">
      <c r="A16" s="933" t="s">
        <v>592</v>
      </c>
      <c r="B16" s="934"/>
      <c r="C16" s="934"/>
      <c r="D16" s="458"/>
      <c r="E16" s="458"/>
      <c r="F16" s="458"/>
      <c r="G16" s="458"/>
      <c r="H16" s="458"/>
      <c r="I16" s="458"/>
      <c r="J16" s="458"/>
      <c r="K16" s="486"/>
    </row>
    <row r="17" spans="1:12" s="436" customFormat="1" ht="39" customHeight="1">
      <c r="A17" s="930" t="s">
        <v>591</v>
      </c>
      <c r="B17" s="932" t="s">
        <v>393</v>
      </c>
      <c r="C17" s="932"/>
      <c r="E17" s="487"/>
    </row>
    <row r="18" spans="1:12" s="436" customFormat="1" ht="19.5" customHeight="1" thickBot="1">
      <c r="A18" s="931"/>
      <c r="B18" s="500" t="s">
        <v>29</v>
      </c>
      <c r="C18" s="500" t="s">
        <v>139</v>
      </c>
    </row>
    <row r="19" spans="1:12" s="436" customFormat="1" ht="19.5" thickBot="1">
      <c r="A19" s="438" t="s">
        <v>164</v>
      </c>
      <c r="B19" s="499">
        <v>4959</v>
      </c>
      <c r="C19" s="497">
        <f>ROUND(B19/$B$24,2)</f>
        <v>0.12</v>
      </c>
    </row>
    <row r="20" spans="1:12" s="436" customFormat="1" ht="19.5" thickBot="1">
      <c r="A20" s="438" t="s">
        <v>165</v>
      </c>
      <c r="B20" s="495">
        <v>12438</v>
      </c>
      <c r="C20" s="306">
        <f t="shared" ref="C20:C23" si="1">ROUND(B20/$B$24,2)</f>
        <v>0.31</v>
      </c>
    </row>
    <row r="21" spans="1:12" s="436" customFormat="1" ht="19.5" thickBot="1">
      <c r="A21" s="438" t="s">
        <v>61</v>
      </c>
      <c r="B21" s="495">
        <v>14507</v>
      </c>
      <c r="C21" s="306">
        <f>ROUND(B21/$B$24,2)+0.01</f>
        <v>0.37</v>
      </c>
    </row>
    <row r="22" spans="1:12" s="436" customFormat="1" ht="19.5" thickBot="1">
      <c r="A22" s="438" t="s">
        <v>166</v>
      </c>
      <c r="B22" s="495">
        <v>7346</v>
      </c>
      <c r="C22" s="488">
        <f>ROUND(B22/$B$24,2)+0.01</f>
        <v>0.19</v>
      </c>
    </row>
    <row r="23" spans="1:12" s="436" customFormat="1" ht="19.5" thickBot="1">
      <c r="A23" s="438" t="s">
        <v>541</v>
      </c>
      <c r="B23" s="496">
        <v>526</v>
      </c>
      <c r="C23" s="489">
        <f t="shared" si="1"/>
        <v>0.01</v>
      </c>
    </row>
    <row r="24" spans="1:12" s="436" customFormat="1" ht="20.25" thickTop="1" thickBot="1">
      <c r="A24" s="490" t="s">
        <v>136</v>
      </c>
      <c r="B24" s="491">
        <f>SUM(B19:B23)</f>
        <v>39776</v>
      </c>
      <c r="C24" s="492">
        <v>1</v>
      </c>
    </row>
    <row r="25" spans="1:12" s="436" customFormat="1" ht="19.5" thickTop="1">
      <c r="A25" s="310"/>
      <c r="B25" s="310"/>
      <c r="C25" s="310"/>
      <c r="D25" s="2"/>
      <c r="E25" s="2"/>
      <c r="F25" s="2"/>
      <c r="G25" s="2"/>
      <c r="H25" s="2"/>
      <c r="I25" s="2"/>
      <c r="J25" s="2"/>
      <c r="K25" s="2"/>
    </row>
    <row r="26" spans="1:12" s="436" customFormat="1">
      <c r="A26" s="929" t="s">
        <v>650</v>
      </c>
      <c r="B26" s="929"/>
      <c r="C26" s="929"/>
      <c r="D26" s="445"/>
      <c r="E26" s="445"/>
      <c r="F26" s="445"/>
      <c r="G26" s="445"/>
      <c r="H26" s="445"/>
      <c r="I26" s="445"/>
      <c r="J26" s="445"/>
      <c r="K26" s="445"/>
      <c r="L26" s="493"/>
    </row>
  </sheetData>
  <mergeCells count="8">
    <mergeCell ref="A26:C26"/>
    <mergeCell ref="A4:A5"/>
    <mergeCell ref="B4:C4"/>
    <mergeCell ref="A3:C3"/>
    <mergeCell ref="A13:C13"/>
    <mergeCell ref="A16:C16"/>
    <mergeCell ref="A17:A18"/>
    <mergeCell ref="B17:C1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64"/>
  <sheetViews>
    <sheetView workbookViewId="0">
      <selection activeCell="I11" sqref="I11"/>
    </sheetView>
  </sheetViews>
  <sheetFormatPr defaultRowHeight="16.5"/>
  <cols>
    <col min="1" max="1" width="32.42578125" style="2" customWidth="1"/>
    <col min="2" max="7" width="14.28515625" style="2" customWidth="1"/>
    <col min="8" max="8" width="6.28515625" style="2" customWidth="1"/>
    <col min="9" max="9" width="14.28515625" style="2" customWidth="1"/>
    <col min="10" max="16384" width="9.140625" style="2"/>
  </cols>
  <sheetData>
    <row r="1" spans="1:11" ht="20.25">
      <c r="A1" s="1" t="s">
        <v>179</v>
      </c>
      <c r="E1" s="191"/>
    </row>
    <row r="2" spans="1:11" ht="21" thickBot="1">
      <c r="A2" s="1"/>
      <c r="E2" s="191"/>
    </row>
    <row r="3" spans="1:11" ht="41.25" customHeight="1" thickTop="1" thickBot="1">
      <c r="A3" s="543" t="s">
        <v>626</v>
      </c>
      <c r="B3" s="544" t="s">
        <v>164</v>
      </c>
      <c r="C3" s="544" t="s">
        <v>165</v>
      </c>
      <c r="D3" s="544" t="s">
        <v>61</v>
      </c>
      <c r="E3" s="544" t="s">
        <v>166</v>
      </c>
      <c r="F3" s="544" t="s">
        <v>167</v>
      </c>
      <c r="G3" s="544" t="s">
        <v>136</v>
      </c>
      <c r="I3" s="544" t="s">
        <v>139</v>
      </c>
      <c r="K3" s="29"/>
    </row>
    <row r="4" spans="1:11" ht="21" customHeight="1" thickTop="1" thickBot="1">
      <c r="A4" s="501" t="s">
        <v>181</v>
      </c>
      <c r="B4" s="734">
        <v>0</v>
      </c>
      <c r="C4" s="734">
        <v>177</v>
      </c>
      <c r="D4" s="734">
        <v>354</v>
      </c>
      <c r="E4" s="734">
        <v>970</v>
      </c>
      <c r="F4" s="734">
        <v>43</v>
      </c>
      <c r="G4" s="502">
        <f t="shared" ref="G4:G17" si="0">SUM(B4:F4)</f>
        <v>1544</v>
      </c>
      <c r="H4" s="310"/>
      <c r="I4" s="692">
        <f>ROUND(G4/$G$18,2)</f>
        <v>0.04</v>
      </c>
    </row>
    <row r="5" spans="1:11" ht="21" customHeight="1" thickBot="1">
      <c r="A5" s="504" t="s">
        <v>182</v>
      </c>
      <c r="B5" s="735">
        <v>11</v>
      </c>
      <c r="C5" s="735">
        <v>438</v>
      </c>
      <c r="D5" s="735">
        <v>461</v>
      </c>
      <c r="E5" s="735">
        <v>302</v>
      </c>
      <c r="F5" s="735">
        <v>148</v>
      </c>
      <c r="G5" s="505">
        <f t="shared" si="0"/>
        <v>1360</v>
      </c>
      <c r="H5" s="310"/>
      <c r="I5" s="506">
        <f t="shared" ref="I5:I17" si="1">ROUND(G5/$G$18,2)</f>
        <v>0.03</v>
      </c>
      <c r="J5" s="29"/>
    </row>
    <row r="6" spans="1:11" ht="21" customHeight="1" thickBot="1">
      <c r="A6" s="504" t="s">
        <v>168</v>
      </c>
      <c r="B6" s="735">
        <v>165</v>
      </c>
      <c r="C6" s="735">
        <v>268</v>
      </c>
      <c r="D6" s="735">
        <v>592</v>
      </c>
      <c r="E6" s="735">
        <v>735</v>
      </c>
      <c r="F6" s="735">
        <v>3</v>
      </c>
      <c r="G6" s="505">
        <f t="shared" si="0"/>
        <v>1763</v>
      </c>
      <c r="H6" s="310"/>
      <c r="I6" s="506">
        <f t="shared" si="1"/>
        <v>0.04</v>
      </c>
    </row>
    <row r="7" spans="1:11" ht="21" customHeight="1" thickBot="1">
      <c r="A7" s="504" t="s">
        <v>169</v>
      </c>
      <c r="B7" s="735">
        <v>258</v>
      </c>
      <c r="C7" s="735">
        <v>315</v>
      </c>
      <c r="D7" s="735">
        <v>986</v>
      </c>
      <c r="E7" s="735">
        <v>352</v>
      </c>
      <c r="F7" s="735">
        <v>0</v>
      </c>
      <c r="G7" s="505">
        <f t="shared" si="0"/>
        <v>1911</v>
      </c>
      <c r="H7" s="310"/>
      <c r="I7" s="506">
        <f t="shared" si="1"/>
        <v>0.05</v>
      </c>
    </row>
    <row r="8" spans="1:11" ht="21" customHeight="1" thickBot="1">
      <c r="A8" s="504" t="s">
        <v>170</v>
      </c>
      <c r="B8" s="735">
        <v>662</v>
      </c>
      <c r="C8" s="735">
        <v>769</v>
      </c>
      <c r="D8" s="735">
        <v>2750</v>
      </c>
      <c r="E8" s="735">
        <v>578</v>
      </c>
      <c r="F8" s="735">
        <v>19</v>
      </c>
      <c r="G8" s="505">
        <f t="shared" si="0"/>
        <v>4778</v>
      </c>
      <c r="H8" s="310"/>
      <c r="I8" s="506">
        <f t="shared" si="1"/>
        <v>0.12</v>
      </c>
    </row>
    <row r="9" spans="1:11" ht="21" customHeight="1" thickBot="1">
      <c r="A9" s="504" t="s">
        <v>171</v>
      </c>
      <c r="B9" s="735">
        <v>51</v>
      </c>
      <c r="C9" s="735">
        <v>281</v>
      </c>
      <c r="D9" s="735">
        <v>382</v>
      </c>
      <c r="E9" s="735">
        <v>147</v>
      </c>
      <c r="F9" s="735">
        <v>5</v>
      </c>
      <c r="G9" s="505">
        <f t="shared" si="0"/>
        <v>866</v>
      </c>
      <c r="H9" s="310"/>
      <c r="I9" s="506">
        <f t="shared" si="1"/>
        <v>0.02</v>
      </c>
    </row>
    <row r="10" spans="1:11" ht="21" customHeight="1" thickBot="1">
      <c r="A10" s="504" t="s">
        <v>172</v>
      </c>
      <c r="B10" s="735">
        <v>25</v>
      </c>
      <c r="C10" s="735">
        <v>121</v>
      </c>
      <c r="D10" s="735">
        <v>1345</v>
      </c>
      <c r="E10" s="735">
        <v>1562</v>
      </c>
      <c r="F10" s="735">
        <v>2</v>
      </c>
      <c r="G10" s="505">
        <f t="shared" si="0"/>
        <v>3055</v>
      </c>
      <c r="H10" s="310"/>
      <c r="I10" s="506">
        <f t="shared" si="1"/>
        <v>0.08</v>
      </c>
    </row>
    <row r="11" spans="1:11" ht="21" customHeight="1" thickBot="1">
      <c r="A11" s="504" t="s">
        <v>178</v>
      </c>
      <c r="B11" s="735">
        <v>1465</v>
      </c>
      <c r="C11" s="735">
        <v>9983</v>
      </c>
      <c r="D11" s="735">
        <v>827</v>
      </c>
      <c r="E11" s="735">
        <v>109</v>
      </c>
      <c r="F11" s="735">
        <v>0</v>
      </c>
      <c r="G11" s="505">
        <f t="shared" si="0"/>
        <v>12384</v>
      </c>
      <c r="H11" s="310"/>
      <c r="I11" s="506">
        <f t="shared" si="1"/>
        <v>0.31</v>
      </c>
    </row>
    <row r="12" spans="1:11" ht="21" customHeight="1" thickBot="1">
      <c r="A12" s="504" t="s">
        <v>183</v>
      </c>
      <c r="B12" s="735">
        <v>27</v>
      </c>
      <c r="C12" s="735">
        <v>211</v>
      </c>
      <c r="D12" s="735">
        <v>3386</v>
      </c>
      <c r="E12" s="735">
        <v>727</v>
      </c>
      <c r="F12" s="735">
        <v>254</v>
      </c>
      <c r="G12" s="505">
        <f t="shared" si="0"/>
        <v>4605</v>
      </c>
      <c r="H12" s="310"/>
      <c r="I12" s="506">
        <f t="shared" si="1"/>
        <v>0.11</v>
      </c>
    </row>
    <row r="13" spans="1:11" ht="21" customHeight="1" thickBot="1">
      <c r="A13" s="504" t="s">
        <v>173</v>
      </c>
      <c r="B13" s="735">
        <v>16</v>
      </c>
      <c r="C13" s="735">
        <v>428</v>
      </c>
      <c r="D13" s="735">
        <v>426</v>
      </c>
      <c r="E13" s="735">
        <v>38</v>
      </c>
      <c r="F13" s="735">
        <v>22</v>
      </c>
      <c r="G13" s="505">
        <f t="shared" si="0"/>
        <v>930</v>
      </c>
      <c r="H13" s="310"/>
      <c r="I13" s="506">
        <f t="shared" si="1"/>
        <v>0.02</v>
      </c>
    </row>
    <row r="14" spans="1:11" ht="21" customHeight="1" thickBot="1">
      <c r="A14" s="504" t="s">
        <v>174</v>
      </c>
      <c r="B14" s="735">
        <v>0</v>
      </c>
      <c r="C14" s="735">
        <v>147</v>
      </c>
      <c r="D14" s="735">
        <v>381</v>
      </c>
      <c r="E14" s="735">
        <v>81</v>
      </c>
      <c r="F14" s="735">
        <v>0</v>
      </c>
      <c r="G14" s="505">
        <f t="shared" si="0"/>
        <v>609</v>
      </c>
      <c r="H14" s="310"/>
      <c r="I14" s="506">
        <f t="shared" si="1"/>
        <v>0.02</v>
      </c>
    </row>
    <row r="15" spans="1:11" ht="21" customHeight="1" thickBot="1">
      <c r="A15" s="504" t="s">
        <v>176</v>
      </c>
      <c r="B15" s="735">
        <v>0</v>
      </c>
      <c r="C15" s="735">
        <v>0</v>
      </c>
      <c r="D15" s="735">
        <v>128</v>
      </c>
      <c r="E15" s="735">
        <v>1196</v>
      </c>
      <c r="F15" s="735">
        <v>167</v>
      </c>
      <c r="G15" s="505">
        <f t="shared" si="0"/>
        <v>1491</v>
      </c>
      <c r="H15" s="310"/>
      <c r="I15" s="506">
        <f t="shared" si="1"/>
        <v>0.04</v>
      </c>
    </row>
    <row r="16" spans="1:11" ht="21" customHeight="1" thickBot="1">
      <c r="A16" s="507" t="s">
        <v>651</v>
      </c>
      <c r="B16" s="735">
        <v>2085</v>
      </c>
      <c r="C16" s="735">
        <v>1144</v>
      </c>
      <c r="D16" s="735">
        <v>963</v>
      </c>
      <c r="E16" s="735">
        <v>0</v>
      </c>
      <c r="F16" s="735">
        <v>22</v>
      </c>
      <c r="G16" s="505">
        <f t="shared" si="0"/>
        <v>4214</v>
      </c>
      <c r="H16" s="310"/>
      <c r="I16" s="506">
        <f t="shared" si="1"/>
        <v>0.11</v>
      </c>
    </row>
    <row r="17" spans="1:11" ht="21" customHeight="1" thickBot="1">
      <c r="A17" s="508" t="s">
        <v>698</v>
      </c>
      <c r="B17" s="736">
        <v>30</v>
      </c>
      <c r="C17" s="736">
        <v>215</v>
      </c>
      <c r="D17" s="736">
        <v>248</v>
      </c>
      <c r="E17" s="736">
        <v>55</v>
      </c>
      <c r="F17" s="736">
        <v>0</v>
      </c>
      <c r="G17" s="509">
        <f t="shared" si="0"/>
        <v>548</v>
      </c>
      <c r="H17" s="310"/>
      <c r="I17" s="510">
        <f t="shared" si="1"/>
        <v>0.01</v>
      </c>
    </row>
    <row r="18" spans="1:11" ht="21" customHeight="1" thickTop="1" thickBot="1">
      <c r="A18" s="511" t="s">
        <v>136</v>
      </c>
      <c r="B18" s="512">
        <f>SUM(B4:B17)</f>
        <v>4795</v>
      </c>
      <c r="C18" s="512">
        <f t="shared" ref="C18:F18" si="2">SUM(C4:C17)</f>
        <v>14497</v>
      </c>
      <c r="D18" s="512">
        <f t="shared" si="2"/>
        <v>13229</v>
      </c>
      <c r="E18" s="512">
        <f t="shared" si="2"/>
        <v>6852</v>
      </c>
      <c r="F18" s="512">
        <f t="shared" si="2"/>
        <v>685</v>
      </c>
      <c r="G18" s="512">
        <f>SUM(G4:G17)</f>
        <v>40058</v>
      </c>
      <c r="H18" s="310"/>
      <c r="I18" s="513">
        <f>SUM(I4:I17)</f>
        <v>1</v>
      </c>
      <c r="J18" s="29"/>
    </row>
    <row r="19" spans="1:11" ht="21" customHeight="1" thickTop="1" thickBot="1">
      <c r="A19" s="514" t="s">
        <v>177</v>
      </c>
      <c r="B19" s="515">
        <f>ROUND(B18/$G$18,2)</f>
        <v>0.12</v>
      </c>
      <c r="C19" s="515">
        <f t="shared" ref="C19:F19" si="3">ROUND(C18/$G$18,2)</f>
        <v>0.36</v>
      </c>
      <c r="D19" s="515">
        <f t="shared" si="3"/>
        <v>0.33</v>
      </c>
      <c r="E19" s="515">
        <f t="shared" si="3"/>
        <v>0.17</v>
      </c>
      <c r="F19" s="515">
        <f t="shared" si="3"/>
        <v>0.02</v>
      </c>
      <c r="G19" s="516">
        <f>SUM(B19:F19)</f>
        <v>1</v>
      </c>
      <c r="H19" s="310"/>
      <c r="I19" s="310"/>
      <c r="J19" s="191"/>
    </row>
    <row r="20" spans="1:11" ht="19.5" thickTop="1">
      <c r="A20" s="517"/>
      <c r="B20" s="737"/>
      <c r="C20" s="737"/>
      <c r="D20" s="737"/>
      <c r="E20" s="737"/>
      <c r="F20" s="737"/>
      <c r="G20" s="737"/>
      <c r="H20" s="29"/>
      <c r="J20" s="191"/>
    </row>
    <row r="21" spans="1:11" ht="18.75">
      <c r="A21" s="518" t="s">
        <v>701</v>
      </c>
      <c r="B21" s="737"/>
      <c r="C21" s="737"/>
      <c r="D21" s="737"/>
      <c r="E21" s="737"/>
      <c r="F21" s="737"/>
      <c r="G21" s="737"/>
      <c r="H21" s="29"/>
      <c r="J21" s="191"/>
    </row>
    <row r="22" spans="1:11" ht="20.25">
      <c r="A22" s="799" t="s">
        <v>640</v>
      </c>
      <c r="B22" s="799"/>
      <c r="C22" s="799"/>
      <c r="D22" s="799"/>
      <c r="E22" s="799"/>
      <c r="F22" s="799"/>
      <c r="G22" s="799"/>
      <c r="H22" s="799"/>
      <c r="I22" s="799"/>
      <c r="J22" s="191"/>
      <c r="K22" s="452"/>
    </row>
    <row r="23" spans="1:11" ht="20.25">
      <c r="A23" s="935"/>
      <c r="B23" s="935"/>
      <c r="C23" s="935"/>
      <c r="D23" s="935"/>
      <c r="E23" s="935"/>
      <c r="F23" s="935"/>
      <c r="G23" s="935"/>
      <c r="H23" s="935"/>
      <c r="I23" s="935"/>
      <c r="J23" s="191"/>
      <c r="K23" s="452"/>
    </row>
    <row r="24" spans="1:11" ht="31.5" customHeight="1" thickBot="1">
      <c r="A24" s="431"/>
      <c r="B24" s="431"/>
      <c r="C24" s="431"/>
      <c r="D24" s="431"/>
      <c r="E24" s="431"/>
      <c r="F24" s="431"/>
      <c r="G24" s="431"/>
      <c r="H24" s="431"/>
      <c r="I24" s="431"/>
      <c r="J24" s="191"/>
      <c r="K24" s="452"/>
    </row>
    <row r="25" spans="1:11" ht="37.5" customHeight="1" thickTop="1" thickBot="1">
      <c r="A25" s="543" t="s">
        <v>699</v>
      </c>
      <c r="B25" s="544" t="s">
        <v>164</v>
      </c>
      <c r="C25" s="544" t="s">
        <v>165</v>
      </c>
      <c r="D25" s="544" t="s">
        <v>61</v>
      </c>
      <c r="E25" s="544" t="s">
        <v>166</v>
      </c>
      <c r="F25" s="544" t="s">
        <v>167</v>
      </c>
      <c r="G25" s="544" t="s">
        <v>136</v>
      </c>
      <c r="I25" s="544" t="s">
        <v>139</v>
      </c>
      <c r="K25" s="29"/>
    </row>
    <row r="26" spans="1:11" ht="21" customHeight="1" thickTop="1" thickBot="1">
      <c r="A26" s="501" t="s">
        <v>181</v>
      </c>
      <c r="B26" s="519" t="s">
        <v>123</v>
      </c>
      <c r="C26" s="519">
        <v>148</v>
      </c>
      <c r="D26" s="520">
        <v>426</v>
      </c>
      <c r="E26" s="502">
        <v>1104</v>
      </c>
      <c r="F26" s="520">
        <v>47</v>
      </c>
      <c r="G26" s="502">
        <f>SUM(B26:F26)</f>
        <v>1725</v>
      </c>
      <c r="H26" s="310"/>
      <c r="I26" s="503">
        <v>0.04</v>
      </c>
    </row>
    <row r="27" spans="1:11" ht="21" customHeight="1" thickTop="1" thickBot="1">
      <c r="A27" s="504" t="s">
        <v>182</v>
      </c>
      <c r="B27" s="505">
        <v>12</v>
      </c>
      <c r="C27" s="505">
        <v>484</v>
      </c>
      <c r="D27" s="505">
        <v>656</v>
      </c>
      <c r="E27" s="505">
        <v>347</v>
      </c>
      <c r="F27" s="505">
        <v>97</v>
      </c>
      <c r="G27" s="502">
        <f t="shared" ref="G27:G39" si="4">SUM(B27:F27)</f>
        <v>1596</v>
      </c>
      <c r="H27" s="310"/>
      <c r="I27" s="503">
        <v>0.04</v>
      </c>
    </row>
    <row r="28" spans="1:11" ht="21" customHeight="1" thickTop="1" thickBot="1">
      <c r="A28" s="504" t="s">
        <v>168</v>
      </c>
      <c r="B28" s="505">
        <v>175</v>
      </c>
      <c r="C28" s="505">
        <v>288</v>
      </c>
      <c r="D28" s="505">
        <v>719</v>
      </c>
      <c r="E28" s="505">
        <v>782</v>
      </c>
      <c r="F28" s="505" t="s">
        <v>123</v>
      </c>
      <c r="G28" s="502">
        <f t="shared" si="4"/>
        <v>1964</v>
      </c>
      <c r="H28" s="310"/>
      <c r="I28" s="503">
        <v>0.05</v>
      </c>
    </row>
    <row r="29" spans="1:11" ht="21" customHeight="1" thickTop="1" thickBot="1">
      <c r="A29" s="504" t="s">
        <v>169</v>
      </c>
      <c r="B29" s="505">
        <v>270</v>
      </c>
      <c r="C29" s="505">
        <v>309</v>
      </c>
      <c r="D29" s="505">
        <v>1239</v>
      </c>
      <c r="E29" s="505">
        <v>549</v>
      </c>
      <c r="F29" s="505" t="s">
        <v>123</v>
      </c>
      <c r="G29" s="502">
        <f t="shared" si="4"/>
        <v>2367</v>
      </c>
      <c r="H29" s="310"/>
      <c r="I29" s="503">
        <v>0.06</v>
      </c>
    </row>
    <row r="30" spans="1:11" ht="21" customHeight="1" thickTop="1" thickBot="1">
      <c r="A30" s="504" t="s">
        <v>170</v>
      </c>
      <c r="B30" s="505">
        <v>857</v>
      </c>
      <c r="C30" s="505">
        <v>805</v>
      </c>
      <c r="D30" s="505">
        <v>3328</v>
      </c>
      <c r="E30" s="505">
        <v>695</v>
      </c>
      <c r="F30" s="505">
        <v>66</v>
      </c>
      <c r="G30" s="502">
        <f t="shared" si="4"/>
        <v>5751</v>
      </c>
      <c r="H30" s="310"/>
      <c r="I30" s="503">
        <v>0.14000000000000001</v>
      </c>
    </row>
    <row r="31" spans="1:11" ht="21" customHeight="1" thickTop="1" thickBot="1">
      <c r="A31" s="504" t="s">
        <v>171</v>
      </c>
      <c r="B31" s="505">
        <v>92</v>
      </c>
      <c r="C31" s="505">
        <v>279</v>
      </c>
      <c r="D31" s="505">
        <v>350</v>
      </c>
      <c r="E31" s="505">
        <v>246</v>
      </c>
      <c r="F31" s="505">
        <v>2</v>
      </c>
      <c r="G31" s="502">
        <f t="shared" si="4"/>
        <v>969</v>
      </c>
      <c r="H31" s="310"/>
      <c r="I31" s="503">
        <v>0.02</v>
      </c>
    </row>
    <row r="32" spans="1:11" ht="21" customHeight="1" thickTop="1" thickBot="1">
      <c r="A32" s="504" t="s">
        <v>172</v>
      </c>
      <c r="B32" s="505">
        <v>28</v>
      </c>
      <c r="C32" s="505">
        <v>130</v>
      </c>
      <c r="D32" s="505">
        <v>2153</v>
      </c>
      <c r="E32" s="505">
        <v>1660</v>
      </c>
      <c r="F32" s="505" t="s">
        <v>123</v>
      </c>
      <c r="G32" s="502">
        <f t="shared" si="4"/>
        <v>3971</v>
      </c>
      <c r="H32" s="310"/>
      <c r="I32" s="503">
        <v>0.1</v>
      </c>
    </row>
    <row r="33" spans="1:11" ht="21" customHeight="1" thickTop="1" thickBot="1">
      <c r="A33" s="504" t="s">
        <v>178</v>
      </c>
      <c r="B33" s="505">
        <v>1421</v>
      </c>
      <c r="C33" s="505">
        <v>8149</v>
      </c>
      <c r="D33" s="505">
        <v>483</v>
      </c>
      <c r="E33" s="505">
        <v>85</v>
      </c>
      <c r="F33" s="505">
        <v>11</v>
      </c>
      <c r="G33" s="502">
        <f t="shared" si="4"/>
        <v>10149</v>
      </c>
      <c r="H33" s="310"/>
      <c r="I33" s="503">
        <v>0.26</v>
      </c>
    </row>
    <row r="34" spans="1:11" ht="21" customHeight="1" thickTop="1" thickBot="1">
      <c r="A34" s="504" t="s">
        <v>183</v>
      </c>
      <c r="B34" s="505">
        <v>37</v>
      </c>
      <c r="C34" s="505">
        <v>171</v>
      </c>
      <c r="D34" s="505">
        <v>3016</v>
      </c>
      <c r="E34" s="505">
        <v>509</v>
      </c>
      <c r="F34" s="505">
        <v>126</v>
      </c>
      <c r="G34" s="502">
        <f t="shared" si="4"/>
        <v>3859</v>
      </c>
      <c r="H34" s="310"/>
      <c r="I34" s="503">
        <v>0.1</v>
      </c>
    </row>
    <row r="35" spans="1:11" ht="21" customHeight="1" thickTop="1" thickBot="1">
      <c r="A35" s="504" t="s">
        <v>173</v>
      </c>
      <c r="B35" s="505" t="s">
        <v>123</v>
      </c>
      <c r="C35" s="505">
        <v>573</v>
      </c>
      <c r="D35" s="505">
        <v>463</v>
      </c>
      <c r="E35" s="505">
        <v>84</v>
      </c>
      <c r="F35" s="505">
        <v>12</v>
      </c>
      <c r="G35" s="502">
        <f t="shared" si="4"/>
        <v>1132</v>
      </c>
      <c r="H35" s="310"/>
      <c r="I35" s="503">
        <v>0.03</v>
      </c>
    </row>
    <row r="36" spans="1:11" ht="21" customHeight="1" thickTop="1" thickBot="1">
      <c r="A36" s="504" t="s">
        <v>174</v>
      </c>
      <c r="B36" s="505" t="s">
        <v>123</v>
      </c>
      <c r="C36" s="505">
        <v>212</v>
      </c>
      <c r="D36" s="505">
        <v>350</v>
      </c>
      <c r="E36" s="505">
        <v>83</v>
      </c>
      <c r="F36" s="505" t="s">
        <v>123</v>
      </c>
      <c r="G36" s="502">
        <f t="shared" si="4"/>
        <v>645</v>
      </c>
      <c r="H36" s="310"/>
      <c r="I36" s="503">
        <v>0.02</v>
      </c>
    </row>
    <row r="37" spans="1:11" ht="21" customHeight="1" thickTop="1" thickBot="1">
      <c r="A37" s="504" t="s">
        <v>176</v>
      </c>
      <c r="B37" s="505" t="s">
        <v>123</v>
      </c>
      <c r="C37" s="505">
        <v>25</v>
      </c>
      <c r="D37" s="505">
        <v>388</v>
      </c>
      <c r="E37" s="505">
        <v>1004</v>
      </c>
      <c r="F37" s="505">
        <v>147</v>
      </c>
      <c r="G37" s="502">
        <f t="shared" si="4"/>
        <v>1564</v>
      </c>
      <c r="H37" s="310"/>
      <c r="I37" s="503">
        <v>0.04</v>
      </c>
    </row>
    <row r="38" spans="1:11" ht="21" customHeight="1" thickTop="1" thickBot="1">
      <c r="A38" s="507" t="s">
        <v>651</v>
      </c>
      <c r="B38" s="521">
        <v>2034</v>
      </c>
      <c r="C38" s="521">
        <v>657</v>
      </c>
      <c r="D38" s="521">
        <v>626</v>
      </c>
      <c r="E38" s="521">
        <v>149</v>
      </c>
      <c r="F38" s="521">
        <v>18</v>
      </c>
      <c r="G38" s="502">
        <f t="shared" si="4"/>
        <v>3484</v>
      </c>
      <c r="H38" s="310"/>
      <c r="I38" s="503">
        <v>0.09</v>
      </c>
    </row>
    <row r="39" spans="1:11" ht="21" customHeight="1" thickTop="1" thickBot="1">
      <c r="A39" s="508" t="s">
        <v>700</v>
      </c>
      <c r="B39" s="509">
        <v>33</v>
      </c>
      <c r="C39" s="509">
        <v>208</v>
      </c>
      <c r="D39" s="509">
        <v>310</v>
      </c>
      <c r="E39" s="509">
        <v>49</v>
      </c>
      <c r="F39" s="509" t="s">
        <v>123</v>
      </c>
      <c r="G39" s="502">
        <f t="shared" si="4"/>
        <v>600</v>
      </c>
      <c r="H39" s="310"/>
      <c r="I39" s="503">
        <v>0.01</v>
      </c>
    </row>
    <row r="40" spans="1:11" ht="21" customHeight="1" thickTop="1" thickBot="1">
      <c r="A40" s="511" t="s">
        <v>136</v>
      </c>
      <c r="B40" s="512">
        <f>SUM(B26:B39)</f>
        <v>4959</v>
      </c>
      <c r="C40" s="512">
        <f t="shared" ref="C40:F40" si="5">SUM(C26:C39)</f>
        <v>12438</v>
      </c>
      <c r="D40" s="512">
        <f t="shared" si="5"/>
        <v>14507</v>
      </c>
      <c r="E40" s="512">
        <f t="shared" si="5"/>
        <v>7346</v>
      </c>
      <c r="F40" s="512">
        <f t="shared" si="5"/>
        <v>526</v>
      </c>
      <c r="G40" s="512">
        <f>SUM(G26:G39)</f>
        <v>39776</v>
      </c>
      <c r="H40" s="310"/>
      <c r="I40" s="513">
        <v>1</v>
      </c>
      <c r="J40" s="29"/>
    </row>
    <row r="41" spans="1:11" ht="21" customHeight="1" thickTop="1" thickBot="1">
      <c r="A41" s="514" t="s">
        <v>177</v>
      </c>
      <c r="B41" s="515">
        <v>0.13</v>
      </c>
      <c r="C41" s="515">
        <v>0.31</v>
      </c>
      <c r="D41" s="515">
        <v>0.37</v>
      </c>
      <c r="E41" s="515">
        <v>0.18</v>
      </c>
      <c r="F41" s="515">
        <v>0.01</v>
      </c>
      <c r="G41" s="516">
        <v>1</v>
      </c>
      <c r="H41" s="310"/>
      <c r="I41" s="310"/>
      <c r="J41" s="191"/>
    </row>
    <row r="42" spans="1:11" ht="17.25" thickTop="1">
      <c r="A42" s="517"/>
      <c r="B42" s="522"/>
      <c r="C42" s="522"/>
      <c r="D42" s="522"/>
      <c r="E42" s="522"/>
      <c r="F42" s="522"/>
      <c r="G42" s="523"/>
      <c r="H42" s="29"/>
      <c r="J42" s="191"/>
    </row>
    <row r="43" spans="1:11">
      <c r="A43" s="518" t="s">
        <v>610</v>
      </c>
      <c r="B43" s="522"/>
      <c r="C43" s="522"/>
      <c r="D43" s="522"/>
      <c r="E43" s="522"/>
      <c r="F43" s="522"/>
      <c r="G43" s="523"/>
      <c r="H43" s="29"/>
      <c r="J43" s="191"/>
    </row>
    <row r="44" spans="1:11" ht="20.25">
      <c r="A44" s="802" t="s">
        <v>451</v>
      </c>
      <c r="B44" s="802"/>
      <c r="C44" s="802"/>
      <c r="D44" s="802"/>
      <c r="E44" s="802"/>
      <c r="F44" s="802"/>
      <c r="G44" s="802"/>
      <c r="H44" s="802"/>
      <c r="I44" s="802"/>
      <c r="J44" s="191"/>
      <c r="K44" s="452"/>
    </row>
    <row r="45" spans="1:11" ht="20.25">
      <c r="A45" s="799" t="s">
        <v>611</v>
      </c>
      <c r="B45" s="799"/>
      <c r="C45" s="799"/>
      <c r="D45" s="799"/>
      <c r="E45" s="799"/>
      <c r="F45" s="799"/>
      <c r="G45" s="799"/>
      <c r="H45" s="799"/>
      <c r="I45" s="799"/>
      <c r="J45" s="191"/>
      <c r="K45" s="452"/>
    </row>
    <row r="46" spans="1:11" ht="17.25" thickBot="1"/>
    <row r="47" spans="1:11" ht="35.1" customHeight="1" thickTop="1" thickBot="1">
      <c r="A47" s="543" t="s">
        <v>180</v>
      </c>
      <c r="B47" s="544" t="s">
        <v>164</v>
      </c>
      <c r="C47" s="544" t="s">
        <v>165</v>
      </c>
      <c r="D47" s="544" t="s">
        <v>61</v>
      </c>
      <c r="E47" s="544" t="s">
        <v>166</v>
      </c>
      <c r="F47" s="544" t="s">
        <v>167</v>
      </c>
      <c r="G47" s="544" t="s">
        <v>136</v>
      </c>
      <c r="I47" s="544" t="s">
        <v>139</v>
      </c>
    </row>
    <row r="48" spans="1:11" ht="21" customHeight="1" thickTop="1" thickBot="1">
      <c r="A48" s="501" t="s">
        <v>181</v>
      </c>
      <c r="B48" s="524" t="s">
        <v>123</v>
      </c>
      <c r="C48" s="524">
        <v>141</v>
      </c>
      <c r="D48" s="525">
        <v>370</v>
      </c>
      <c r="E48" s="525">
        <v>273</v>
      </c>
      <c r="F48" s="525">
        <v>19</v>
      </c>
      <c r="G48" s="526">
        <v>803</v>
      </c>
      <c r="H48" s="310"/>
      <c r="I48" s="527">
        <v>0.04</v>
      </c>
    </row>
    <row r="49" spans="1:9" ht="21" customHeight="1" thickBot="1">
      <c r="A49" s="504" t="s">
        <v>182</v>
      </c>
      <c r="B49" s="528" t="s">
        <v>123</v>
      </c>
      <c r="C49" s="528">
        <v>213</v>
      </c>
      <c r="D49" s="529">
        <v>185</v>
      </c>
      <c r="E49" s="529">
        <v>140</v>
      </c>
      <c r="F49" s="529">
        <v>35</v>
      </c>
      <c r="G49" s="530">
        <v>573</v>
      </c>
      <c r="H49" s="310"/>
      <c r="I49" s="531">
        <v>0.03</v>
      </c>
    </row>
    <row r="50" spans="1:9" ht="21" customHeight="1" thickBot="1">
      <c r="A50" s="504" t="s">
        <v>168</v>
      </c>
      <c r="B50" s="528">
        <v>38</v>
      </c>
      <c r="C50" s="528">
        <v>113</v>
      </c>
      <c r="D50" s="529">
        <v>253</v>
      </c>
      <c r="E50" s="529">
        <v>352</v>
      </c>
      <c r="F50" s="529">
        <v>37</v>
      </c>
      <c r="G50" s="530">
        <v>793</v>
      </c>
      <c r="H50" s="310"/>
      <c r="I50" s="531">
        <v>0.04</v>
      </c>
    </row>
    <row r="51" spans="1:9" ht="21" customHeight="1" thickBot="1">
      <c r="A51" s="504" t="s">
        <v>169</v>
      </c>
      <c r="B51" s="528">
        <v>60</v>
      </c>
      <c r="C51" s="528">
        <v>186</v>
      </c>
      <c r="D51" s="529">
        <v>438</v>
      </c>
      <c r="E51" s="529">
        <v>257</v>
      </c>
      <c r="F51" s="529">
        <v>43</v>
      </c>
      <c r="G51" s="530">
        <v>984</v>
      </c>
      <c r="H51" s="310"/>
      <c r="I51" s="531">
        <v>0.05</v>
      </c>
    </row>
    <row r="52" spans="1:9" ht="21" customHeight="1" thickBot="1">
      <c r="A52" s="504" t="s">
        <v>170</v>
      </c>
      <c r="B52" s="528">
        <v>452</v>
      </c>
      <c r="C52" s="528">
        <v>696</v>
      </c>
      <c r="D52" s="532">
        <v>1563</v>
      </c>
      <c r="E52" s="529">
        <v>424</v>
      </c>
      <c r="F52" s="529">
        <v>26</v>
      </c>
      <c r="G52" s="533">
        <v>3161</v>
      </c>
      <c r="H52" s="310"/>
      <c r="I52" s="531">
        <v>0.16</v>
      </c>
    </row>
    <row r="53" spans="1:9" ht="21" customHeight="1" thickBot="1">
      <c r="A53" s="504" t="s">
        <v>171</v>
      </c>
      <c r="B53" s="528">
        <v>147</v>
      </c>
      <c r="C53" s="528">
        <v>417</v>
      </c>
      <c r="D53" s="529">
        <v>471</v>
      </c>
      <c r="E53" s="529">
        <v>101</v>
      </c>
      <c r="F53" s="529">
        <v>12</v>
      </c>
      <c r="G53" s="533">
        <v>1148</v>
      </c>
      <c r="H53" s="310"/>
      <c r="I53" s="531">
        <v>0.06</v>
      </c>
    </row>
    <row r="54" spans="1:9" ht="21" customHeight="1" thickBot="1">
      <c r="A54" s="504" t="s">
        <v>172</v>
      </c>
      <c r="B54" s="528">
        <v>26</v>
      </c>
      <c r="C54" s="528" t="s">
        <v>123</v>
      </c>
      <c r="D54" s="532">
        <v>1237</v>
      </c>
      <c r="E54" s="529">
        <v>542</v>
      </c>
      <c r="F54" s="529">
        <v>70</v>
      </c>
      <c r="G54" s="533">
        <v>1875</v>
      </c>
      <c r="H54" s="310"/>
      <c r="I54" s="531">
        <v>0.09</v>
      </c>
    </row>
    <row r="55" spans="1:9" ht="21" customHeight="1" thickBot="1">
      <c r="A55" s="504" t="s">
        <v>178</v>
      </c>
      <c r="B55" s="528">
        <v>990</v>
      </c>
      <c r="C55" s="528">
        <v>4837</v>
      </c>
      <c r="D55" s="532">
        <v>215</v>
      </c>
      <c r="E55" s="529">
        <v>21</v>
      </c>
      <c r="F55" s="529">
        <v>29</v>
      </c>
      <c r="G55" s="533">
        <v>6092</v>
      </c>
      <c r="H55" s="310"/>
      <c r="I55" s="531">
        <v>0.31</v>
      </c>
    </row>
    <row r="56" spans="1:9" ht="21" customHeight="1" thickBot="1">
      <c r="A56" s="504" t="s">
        <v>183</v>
      </c>
      <c r="B56" s="528">
        <v>48</v>
      </c>
      <c r="C56" s="528">
        <v>112</v>
      </c>
      <c r="D56" s="532">
        <v>1676</v>
      </c>
      <c r="E56" s="529">
        <v>244</v>
      </c>
      <c r="F56" s="529">
        <v>58</v>
      </c>
      <c r="G56" s="533">
        <v>2138</v>
      </c>
      <c r="H56" s="310"/>
      <c r="I56" s="531">
        <v>0.11</v>
      </c>
    </row>
    <row r="57" spans="1:9" ht="21" customHeight="1" thickBot="1">
      <c r="A57" s="504" t="s">
        <v>173</v>
      </c>
      <c r="B57" s="528" t="s">
        <v>123</v>
      </c>
      <c r="C57" s="528">
        <v>295</v>
      </c>
      <c r="D57" s="529">
        <v>140</v>
      </c>
      <c r="E57" s="529">
        <v>44</v>
      </c>
      <c r="F57" s="529">
        <v>22</v>
      </c>
      <c r="G57" s="530">
        <v>501</v>
      </c>
      <c r="H57" s="310"/>
      <c r="I57" s="531">
        <v>0.02</v>
      </c>
    </row>
    <row r="58" spans="1:9" ht="21" customHeight="1" thickBot="1">
      <c r="A58" s="504" t="s">
        <v>174</v>
      </c>
      <c r="B58" s="528" t="s">
        <v>123</v>
      </c>
      <c r="C58" s="528">
        <v>113</v>
      </c>
      <c r="D58" s="529">
        <v>120</v>
      </c>
      <c r="E58" s="529">
        <v>56</v>
      </c>
      <c r="F58" s="529">
        <v>16</v>
      </c>
      <c r="G58" s="530">
        <v>305</v>
      </c>
      <c r="H58" s="310"/>
      <c r="I58" s="531">
        <v>0.01</v>
      </c>
    </row>
    <row r="59" spans="1:9" ht="21" customHeight="1" thickBot="1">
      <c r="A59" s="504" t="s">
        <v>175</v>
      </c>
      <c r="B59" s="528" t="s">
        <v>123</v>
      </c>
      <c r="C59" s="528">
        <v>435</v>
      </c>
      <c r="D59" s="528" t="s">
        <v>123</v>
      </c>
      <c r="E59" s="528" t="s">
        <v>123</v>
      </c>
      <c r="F59" s="528" t="s">
        <v>123</v>
      </c>
      <c r="G59" s="530">
        <v>435</v>
      </c>
      <c r="H59" s="310"/>
      <c r="I59" s="531">
        <v>0.02</v>
      </c>
    </row>
    <row r="60" spans="1:9" ht="21" customHeight="1" thickBot="1">
      <c r="A60" s="504" t="s">
        <v>176</v>
      </c>
      <c r="B60" s="528" t="s">
        <v>123</v>
      </c>
      <c r="C60" s="528" t="s">
        <v>123</v>
      </c>
      <c r="D60" s="529">
        <v>60</v>
      </c>
      <c r="E60" s="529">
        <v>281</v>
      </c>
      <c r="F60" s="528" t="s">
        <v>123</v>
      </c>
      <c r="G60" s="530">
        <v>341</v>
      </c>
      <c r="H60" s="310"/>
      <c r="I60" s="531">
        <v>0.02</v>
      </c>
    </row>
    <row r="61" spans="1:9" ht="21" customHeight="1" thickBot="1">
      <c r="A61" s="508" t="s">
        <v>184</v>
      </c>
      <c r="B61" s="534">
        <v>427</v>
      </c>
      <c r="C61" s="534">
        <v>96</v>
      </c>
      <c r="D61" s="534">
        <v>122</v>
      </c>
      <c r="E61" s="535">
        <v>63</v>
      </c>
      <c r="F61" s="535">
        <v>13</v>
      </c>
      <c r="G61" s="536">
        <v>721</v>
      </c>
      <c r="H61" s="310"/>
      <c r="I61" s="537">
        <v>0.04</v>
      </c>
    </row>
    <row r="62" spans="1:9" ht="21" customHeight="1" thickTop="1" thickBot="1">
      <c r="A62" s="511" t="s">
        <v>136</v>
      </c>
      <c r="B62" s="538">
        <v>2188</v>
      </c>
      <c r="C62" s="538">
        <v>7654</v>
      </c>
      <c r="D62" s="539">
        <v>6850</v>
      </c>
      <c r="E62" s="539">
        <v>2798</v>
      </c>
      <c r="F62" s="540">
        <v>380</v>
      </c>
      <c r="G62" s="539">
        <v>19870</v>
      </c>
      <c r="H62" s="310"/>
      <c r="I62" s="541">
        <v>1</v>
      </c>
    </row>
    <row r="63" spans="1:9" ht="21" customHeight="1" thickTop="1" thickBot="1">
      <c r="A63" s="514" t="s">
        <v>177</v>
      </c>
      <c r="B63" s="542">
        <v>0.11</v>
      </c>
      <c r="C63" s="542">
        <v>0.39</v>
      </c>
      <c r="D63" s="542">
        <v>0.34</v>
      </c>
      <c r="E63" s="542">
        <v>0.14000000000000001</v>
      </c>
      <c r="F63" s="542">
        <v>0.02</v>
      </c>
      <c r="G63" s="541">
        <v>1</v>
      </c>
      <c r="H63" s="310"/>
      <c r="I63" s="310"/>
    </row>
    <row r="64" spans="1:9" ht="17.25" thickTop="1"/>
  </sheetData>
  <mergeCells count="4">
    <mergeCell ref="A44:I44"/>
    <mergeCell ref="A45:I45"/>
    <mergeCell ref="A22:I22"/>
    <mergeCell ref="A23:I23"/>
  </mergeCells>
  <conditionalFormatting sqref="B20:G21">
    <cfRule type="containsText" dxfId="1" priority="1" operator="containsText" text="True">
      <formula>NOT(ISERROR(SEARCH("True",B20)))</formula>
    </cfRule>
    <cfRule type="containsText" dxfId="0" priority="2" operator="containsText" text="False">
      <formula>NOT(ISERROR(SEARCH("False",B20)))</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K151"/>
  <sheetViews>
    <sheetView topLeftCell="A85" zoomScale="80" zoomScaleNormal="80" workbookViewId="0">
      <selection activeCell="K131" sqref="K131"/>
    </sheetView>
  </sheetViews>
  <sheetFormatPr defaultRowHeight="16.5"/>
  <cols>
    <col min="1" max="1" width="8.140625" style="2" customWidth="1"/>
    <col min="2" max="2" width="66.85546875" style="38" customWidth="1"/>
    <col min="3" max="3" width="3.28515625" style="2" customWidth="1"/>
    <col min="4" max="4" width="13.7109375" style="2" customWidth="1"/>
    <col min="5" max="5" width="15" style="2" customWidth="1"/>
    <col min="6" max="7" width="13.140625" style="2" bestFit="1" customWidth="1"/>
    <col min="8" max="8" width="9.140625" style="545"/>
    <col min="9" max="10" width="9.140625" style="2"/>
    <col min="11" max="12" width="12.85546875" style="2" customWidth="1"/>
    <col min="13" max="16384" width="9.140625" style="2"/>
  </cols>
  <sheetData>
    <row r="1" spans="1:8" ht="21" customHeight="1" thickBot="1">
      <c r="A1" s="37" t="s">
        <v>489</v>
      </c>
      <c r="F1" s="157"/>
      <c r="G1" s="52"/>
      <c r="H1" s="17"/>
    </row>
    <row r="2" spans="1:8" ht="35.1" customHeight="1" thickTop="1" thickBot="1">
      <c r="B2" s="62"/>
      <c r="D2" s="189">
        <v>2018</v>
      </c>
      <c r="E2" s="189">
        <v>2019</v>
      </c>
      <c r="F2" s="189">
        <v>2020</v>
      </c>
      <c r="G2" s="189">
        <v>2021</v>
      </c>
    </row>
    <row r="3" spans="1:8" ht="21" customHeight="1" thickTop="1" thickBot="1">
      <c r="B3" s="546" t="s">
        <v>702</v>
      </c>
      <c r="D3" s="547"/>
      <c r="E3" s="547"/>
      <c r="F3" s="547"/>
      <c r="G3" s="547"/>
    </row>
    <row r="4" spans="1:8" ht="21" customHeight="1" thickBot="1">
      <c r="B4" s="548" t="s">
        <v>296</v>
      </c>
      <c r="C4" s="53"/>
      <c r="D4" s="549">
        <v>3.6</v>
      </c>
      <c r="E4" s="549">
        <v>5.3</v>
      </c>
      <c r="F4" s="549">
        <v>10.1</v>
      </c>
      <c r="G4" s="549">
        <v>12.3</v>
      </c>
    </row>
    <row r="5" spans="1:8" ht="18.75">
      <c r="B5" s="550"/>
      <c r="C5" s="5"/>
      <c r="D5" s="551"/>
      <c r="E5" s="551"/>
      <c r="F5" s="551"/>
      <c r="G5" s="551"/>
    </row>
    <row r="6" spans="1:8" ht="21" customHeight="1">
      <c r="B6" s="552" t="s">
        <v>390</v>
      </c>
      <c r="C6" s="5"/>
      <c r="D6" s="553">
        <v>0.56999999999999995</v>
      </c>
      <c r="E6" s="553">
        <v>0.55000000000000004</v>
      </c>
      <c r="F6" s="553">
        <v>0.34</v>
      </c>
      <c r="G6" s="553">
        <v>0.34</v>
      </c>
    </row>
    <row r="7" spans="1:8" ht="21" customHeight="1">
      <c r="B7" s="554" t="s">
        <v>297</v>
      </c>
      <c r="C7" s="5"/>
      <c r="D7" s="555">
        <v>0.18</v>
      </c>
      <c r="E7" s="555">
        <v>0.25</v>
      </c>
      <c r="F7" s="555">
        <v>0.33</v>
      </c>
      <c r="G7" s="553">
        <v>0.32</v>
      </c>
    </row>
    <row r="8" spans="1:8" ht="21" customHeight="1">
      <c r="B8" s="554" t="s">
        <v>703</v>
      </c>
      <c r="C8" s="5"/>
      <c r="D8" s="555">
        <v>0.09</v>
      </c>
      <c r="E8" s="555">
        <v>0.05</v>
      </c>
      <c r="F8" s="555">
        <v>7.0000000000000007E-2</v>
      </c>
      <c r="G8" s="553">
        <v>0.09</v>
      </c>
    </row>
    <row r="9" spans="1:8" ht="21" customHeight="1">
      <c r="B9" s="554" t="s">
        <v>298</v>
      </c>
      <c r="C9" s="5"/>
      <c r="D9" s="555">
        <v>0.11</v>
      </c>
      <c r="E9" s="555">
        <v>0.08</v>
      </c>
      <c r="F9" s="555">
        <v>0.11</v>
      </c>
      <c r="G9" s="553">
        <v>0.11</v>
      </c>
    </row>
    <row r="10" spans="1:8" ht="21" customHeight="1">
      <c r="B10" s="554" t="s">
        <v>299</v>
      </c>
      <c r="C10" s="5"/>
      <c r="D10" s="555">
        <v>0.05</v>
      </c>
      <c r="E10" s="555">
        <v>7.0000000000000007E-2</v>
      </c>
      <c r="F10" s="555">
        <v>0.15</v>
      </c>
      <c r="G10" s="553">
        <v>0.12</v>
      </c>
    </row>
    <row r="11" spans="1:8" ht="21" customHeight="1" thickBot="1">
      <c r="B11" s="556" t="s">
        <v>648</v>
      </c>
      <c r="C11" s="5"/>
      <c r="D11" s="557"/>
      <c r="E11" s="557"/>
      <c r="F11" s="557"/>
      <c r="G11" s="771">
        <v>0.02</v>
      </c>
    </row>
    <row r="12" spans="1:8" ht="21" customHeight="1" thickBot="1">
      <c r="B12" s="684"/>
      <c r="C12" s="5"/>
      <c r="D12" s="559">
        <v>1</v>
      </c>
      <c r="E12" s="559">
        <v>1</v>
      </c>
      <c r="F12" s="559">
        <v>1</v>
      </c>
      <c r="G12" s="559">
        <v>1</v>
      </c>
    </row>
    <row r="14" spans="1:8" ht="17.25" thickBot="1"/>
    <row r="15" spans="1:8" ht="35.1" customHeight="1" thickTop="1" thickBot="1">
      <c r="B15" s="62"/>
      <c r="D15" s="189">
        <v>2018</v>
      </c>
      <c r="E15" s="189">
        <v>2019</v>
      </c>
      <c r="F15" s="189">
        <v>2020</v>
      </c>
      <c r="G15" s="189">
        <v>2021</v>
      </c>
    </row>
    <row r="16" spans="1:8" ht="20.25" customHeight="1" thickTop="1" thickBot="1">
      <c r="B16" s="546" t="s">
        <v>704</v>
      </c>
      <c r="D16" s="547"/>
      <c r="E16" s="547"/>
      <c r="F16" s="547"/>
      <c r="G16" s="547"/>
    </row>
    <row r="17" spans="2:8" ht="20.25" customHeight="1" thickBot="1">
      <c r="B17" s="548" t="s">
        <v>296</v>
      </c>
      <c r="C17" s="53"/>
      <c r="D17" s="549">
        <v>3.6</v>
      </c>
      <c r="E17" s="549">
        <v>5.3</v>
      </c>
      <c r="F17" s="549">
        <v>10.1</v>
      </c>
      <c r="G17" s="549">
        <v>12.3</v>
      </c>
    </row>
    <row r="18" spans="2:8" ht="6.75" customHeight="1">
      <c r="B18" s="560"/>
      <c r="C18" s="5"/>
      <c r="D18" s="561"/>
      <c r="E18" s="561"/>
      <c r="F18" s="561"/>
      <c r="G18" s="561"/>
    </row>
    <row r="19" spans="2:8" ht="20.25" customHeight="1">
      <c r="B19" s="562" t="s">
        <v>164</v>
      </c>
      <c r="C19" s="53"/>
      <c r="D19" s="563"/>
      <c r="E19" s="564">
        <v>0.34</v>
      </c>
      <c r="F19" s="564">
        <v>0.22</v>
      </c>
      <c r="G19" s="564">
        <v>0.19</v>
      </c>
      <c r="H19" s="565"/>
    </row>
    <row r="20" spans="2:8" ht="20.25" customHeight="1">
      <c r="B20" s="566" t="s">
        <v>165</v>
      </c>
      <c r="C20" s="53"/>
      <c r="D20" s="563"/>
      <c r="E20" s="564">
        <v>0.23</v>
      </c>
      <c r="F20" s="564">
        <v>0.16</v>
      </c>
      <c r="G20" s="564">
        <v>0.19</v>
      </c>
      <c r="H20" s="565"/>
    </row>
    <row r="21" spans="2:8" ht="20.25" customHeight="1">
      <c r="B21" s="566" t="s">
        <v>61</v>
      </c>
      <c r="C21" s="53"/>
      <c r="D21" s="563"/>
      <c r="E21" s="564">
        <v>0.32</v>
      </c>
      <c r="F21" s="564">
        <v>0.35</v>
      </c>
      <c r="G21" s="564">
        <v>0.34</v>
      </c>
      <c r="H21" s="565"/>
    </row>
    <row r="22" spans="2:8" ht="20.25" customHeight="1">
      <c r="B22" s="566" t="s">
        <v>166</v>
      </c>
      <c r="C22" s="53"/>
      <c r="D22" s="563"/>
      <c r="E22" s="564">
        <v>0.09</v>
      </c>
      <c r="F22" s="564">
        <v>0.23</v>
      </c>
      <c r="G22" s="564">
        <v>0.23</v>
      </c>
      <c r="H22" s="565"/>
    </row>
    <row r="23" spans="2:8" ht="20.25" customHeight="1">
      <c r="B23" s="567" t="s">
        <v>495</v>
      </c>
      <c r="C23" s="5"/>
      <c r="D23" s="563"/>
      <c r="E23" s="564">
        <v>0.02</v>
      </c>
      <c r="F23" s="564">
        <v>0.04</v>
      </c>
      <c r="G23" s="564">
        <v>0.05</v>
      </c>
      <c r="H23" s="565"/>
    </row>
    <row r="24" spans="2:8" ht="18.75">
      <c r="B24" s="560"/>
      <c r="C24" s="5"/>
      <c r="D24" s="561"/>
      <c r="E24" s="561"/>
      <c r="F24" s="561"/>
      <c r="G24" s="561"/>
    </row>
    <row r="25" spans="2:8" ht="17.25" thickBot="1"/>
    <row r="26" spans="2:8" ht="35.1" customHeight="1" thickTop="1" thickBot="1">
      <c r="B26" s="62"/>
      <c r="D26" s="189">
        <v>2018</v>
      </c>
      <c r="E26" s="189">
        <v>2019</v>
      </c>
      <c r="F26" s="189">
        <v>2020</v>
      </c>
      <c r="G26" s="189">
        <v>2021</v>
      </c>
    </row>
    <row r="27" spans="2:8" ht="20.25" customHeight="1" thickTop="1" thickBot="1">
      <c r="B27" s="546" t="s">
        <v>705</v>
      </c>
      <c r="D27" s="547"/>
      <c r="E27" s="547"/>
      <c r="F27" s="547"/>
      <c r="G27" s="547"/>
    </row>
    <row r="28" spans="2:8" ht="20.25" customHeight="1" thickBot="1">
      <c r="B28" s="548" t="s">
        <v>301</v>
      </c>
      <c r="C28" s="53"/>
      <c r="D28" s="549">
        <v>1.4</v>
      </c>
      <c r="E28" s="549">
        <v>1.3</v>
      </c>
      <c r="F28" s="549">
        <v>2</v>
      </c>
      <c r="G28" s="549">
        <v>3</v>
      </c>
    </row>
    <row r="29" spans="2:8" ht="6.75" customHeight="1">
      <c r="B29" s="560"/>
      <c r="C29" s="5"/>
      <c r="D29" s="561"/>
      <c r="E29" s="561"/>
      <c r="F29" s="561"/>
      <c r="G29" s="561"/>
    </row>
    <row r="30" spans="2:8" ht="20.25" customHeight="1">
      <c r="B30" s="137" t="s">
        <v>302</v>
      </c>
      <c r="C30" s="53"/>
      <c r="D30" s="564" t="s">
        <v>165</v>
      </c>
      <c r="E30" s="564" t="s">
        <v>300</v>
      </c>
      <c r="F30" s="564" t="s">
        <v>61</v>
      </c>
      <c r="G30" s="564" t="s">
        <v>61</v>
      </c>
    </row>
    <row r="31" spans="2:8" ht="20.25" customHeight="1">
      <c r="B31" s="568" t="s">
        <v>303</v>
      </c>
      <c r="C31" s="53"/>
      <c r="D31" s="569"/>
      <c r="E31" s="570">
        <v>250</v>
      </c>
      <c r="F31" s="570">
        <v>888</v>
      </c>
      <c r="G31" s="772">
        <v>1294</v>
      </c>
    </row>
    <row r="32" spans="2:8" ht="20.25" customHeight="1">
      <c r="B32" s="568" t="s">
        <v>304</v>
      </c>
      <c r="C32" s="53"/>
      <c r="D32" s="570">
        <v>130</v>
      </c>
      <c r="E32" s="570">
        <v>140</v>
      </c>
      <c r="F32" s="570">
        <v>259</v>
      </c>
      <c r="G32" s="570">
        <v>315</v>
      </c>
      <c r="H32"/>
    </row>
    <row r="33" spans="2:7" ht="18.75">
      <c r="B33" s="568"/>
      <c r="C33" s="571"/>
      <c r="D33" s="572"/>
      <c r="E33" s="572"/>
      <c r="F33" s="572"/>
      <c r="G33" s="572"/>
    </row>
    <row r="34" spans="2:7" ht="19.5" thickBot="1">
      <c r="B34" s="556"/>
      <c r="C34" s="571"/>
      <c r="D34" s="573"/>
      <c r="E34" s="573"/>
      <c r="F34" s="574"/>
      <c r="G34" s="574"/>
    </row>
    <row r="35" spans="2:7" ht="35.1" customHeight="1" thickTop="1" thickBot="1">
      <c r="B35" s="62"/>
      <c r="D35" s="189">
        <v>2018</v>
      </c>
      <c r="E35" s="189">
        <v>2019</v>
      </c>
      <c r="F35" s="189">
        <v>2020</v>
      </c>
      <c r="G35" s="189">
        <v>2021</v>
      </c>
    </row>
    <row r="36" spans="2:7" ht="20.25" customHeight="1" thickTop="1" thickBot="1">
      <c r="B36" s="546" t="s">
        <v>706</v>
      </c>
      <c r="D36" s="547"/>
      <c r="E36" s="547"/>
      <c r="F36" s="547"/>
      <c r="G36" s="547"/>
    </row>
    <row r="37" spans="2:7" ht="20.25" customHeight="1" thickBot="1">
      <c r="B37" s="548" t="s">
        <v>296</v>
      </c>
      <c r="C37" s="53"/>
      <c r="D37" s="549">
        <v>2</v>
      </c>
      <c r="E37" s="549">
        <v>2.9</v>
      </c>
      <c r="F37" s="549">
        <v>3.5</v>
      </c>
      <c r="G37" s="549">
        <v>4.2</v>
      </c>
    </row>
    <row r="38" spans="2:7" ht="6.75" customHeight="1">
      <c r="B38" s="560"/>
      <c r="C38" s="5"/>
      <c r="D38" s="561"/>
      <c r="E38" s="561"/>
      <c r="F38" s="561"/>
      <c r="G38" s="561"/>
    </row>
    <row r="39" spans="2:7" ht="20.25" customHeight="1" thickBot="1">
      <c r="B39" s="575" t="s">
        <v>310</v>
      </c>
      <c r="C39" s="53"/>
      <c r="D39" s="570"/>
      <c r="E39" s="570"/>
      <c r="F39" s="564"/>
      <c r="G39" s="564"/>
    </row>
    <row r="40" spans="2:7" ht="20.25" customHeight="1">
      <c r="B40" s="576" t="s">
        <v>311</v>
      </c>
      <c r="C40" s="53"/>
      <c r="D40" s="563"/>
      <c r="E40" s="564">
        <v>0.34</v>
      </c>
      <c r="F40" s="564">
        <v>0.35</v>
      </c>
      <c r="G40" s="564">
        <v>0.35</v>
      </c>
    </row>
    <row r="41" spans="2:7" ht="20.25" customHeight="1">
      <c r="B41" s="577" t="s">
        <v>312</v>
      </c>
      <c r="C41" s="53"/>
      <c r="D41" s="563"/>
      <c r="E41" s="564">
        <v>0.12</v>
      </c>
      <c r="F41" s="564">
        <v>0.12</v>
      </c>
      <c r="G41" s="564">
        <v>0.12</v>
      </c>
    </row>
    <row r="42" spans="2:7" ht="20.25" customHeight="1">
      <c r="B42" s="577" t="s">
        <v>313</v>
      </c>
      <c r="C42" s="53"/>
      <c r="D42" s="563"/>
      <c r="E42" s="564">
        <v>0.05</v>
      </c>
      <c r="F42" s="564">
        <v>0.04</v>
      </c>
      <c r="G42" s="564">
        <v>0.04</v>
      </c>
    </row>
    <row r="43" spans="2:7" ht="20.25" customHeight="1">
      <c r="B43" s="577" t="s">
        <v>314</v>
      </c>
      <c r="C43" s="53"/>
      <c r="D43" s="563"/>
      <c r="E43" s="564">
        <v>0.05</v>
      </c>
      <c r="F43" s="564">
        <v>0.04</v>
      </c>
      <c r="G43" s="564">
        <v>0.04</v>
      </c>
    </row>
    <row r="44" spans="2:7" ht="20.25" customHeight="1">
      <c r="B44" s="577" t="s">
        <v>315</v>
      </c>
      <c r="C44" s="53"/>
      <c r="D44" s="563"/>
      <c r="E44" s="564">
        <v>7.0000000000000007E-2</v>
      </c>
      <c r="F44" s="564">
        <v>7.0000000000000007E-2</v>
      </c>
      <c r="G44" s="564">
        <v>7.0000000000000007E-2</v>
      </c>
    </row>
    <row r="45" spans="2:7" ht="20.25" customHeight="1">
      <c r="B45" s="577" t="s">
        <v>316</v>
      </c>
      <c r="C45" s="53"/>
      <c r="D45" s="563"/>
      <c r="E45" s="564">
        <v>0.06</v>
      </c>
      <c r="F45" s="564">
        <v>0.06</v>
      </c>
      <c r="G45" s="564">
        <v>0.06</v>
      </c>
    </row>
    <row r="46" spans="2:7" ht="20.25" customHeight="1">
      <c r="B46" s="577" t="s">
        <v>317</v>
      </c>
      <c r="C46" s="53"/>
      <c r="D46" s="563"/>
      <c r="E46" s="564">
        <v>0.16</v>
      </c>
      <c r="F46" s="564">
        <v>0.18</v>
      </c>
      <c r="G46" s="564">
        <v>0.18</v>
      </c>
    </row>
    <row r="47" spans="2:7" ht="20.25" customHeight="1">
      <c r="B47" s="577" t="s">
        <v>318</v>
      </c>
      <c r="C47" s="53"/>
      <c r="D47" s="563"/>
      <c r="E47" s="564">
        <v>0.03</v>
      </c>
      <c r="F47" s="564">
        <v>0.03</v>
      </c>
      <c r="G47" s="564">
        <v>0.03</v>
      </c>
    </row>
    <row r="48" spans="2:7" ht="20.25" customHeight="1">
      <c r="B48" s="577" t="s">
        <v>319</v>
      </c>
      <c r="C48" s="53"/>
      <c r="D48" s="563"/>
      <c r="E48" s="564">
        <v>0.03</v>
      </c>
      <c r="F48" s="564">
        <v>0.03</v>
      </c>
      <c r="G48" s="564">
        <v>0.03</v>
      </c>
    </row>
    <row r="49" spans="1:8" ht="20.25" customHeight="1">
      <c r="B49" s="577" t="s">
        <v>320</v>
      </c>
      <c r="C49" s="53"/>
      <c r="D49" s="563"/>
      <c r="E49" s="564">
        <v>0.04</v>
      </c>
      <c r="F49" s="564">
        <v>0.03</v>
      </c>
      <c r="G49" s="564">
        <v>0.03</v>
      </c>
    </row>
    <row r="50" spans="1:8" ht="20.25" customHeight="1">
      <c r="B50" s="577" t="s">
        <v>321</v>
      </c>
      <c r="C50" s="53"/>
      <c r="D50" s="563"/>
      <c r="E50" s="564">
        <v>0.05</v>
      </c>
      <c r="F50" s="564">
        <v>0.05</v>
      </c>
      <c r="G50" s="564">
        <v>0.05</v>
      </c>
    </row>
    <row r="51" spans="1:8" ht="20.25" customHeight="1">
      <c r="B51" s="577" t="s">
        <v>322</v>
      </c>
      <c r="C51" s="53"/>
      <c r="D51" s="563"/>
      <c r="E51" s="564" t="s">
        <v>123</v>
      </c>
      <c r="F51" s="564" t="s">
        <v>123</v>
      </c>
      <c r="G51" s="564" t="s">
        <v>123</v>
      </c>
    </row>
    <row r="52" spans="1:8" s="151" customFormat="1" ht="20.25" customHeight="1">
      <c r="B52" s="560" t="s">
        <v>136</v>
      </c>
      <c r="C52" s="5"/>
      <c r="D52" s="578"/>
      <c r="E52" s="579">
        <v>0.99998383468567054</v>
      </c>
      <c r="F52" s="579">
        <v>1</v>
      </c>
      <c r="G52" s="579">
        <v>1</v>
      </c>
      <c r="H52" s="487"/>
    </row>
    <row r="53" spans="1:8" ht="6.75" customHeight="1">
      <c r="B53" s="560"/>
      <c r="C53" s="5"/>
      <c r="D53" s="561"/>
      <c r="E53" s="561"/>
      <c r="F53" s="561"/>
      <c r="G53" s="561"/>
    </row>
    <row r="54" spans="1:8" ht="20.25" customHeight="1">
      <c r="A54" s="936" t="s">
        <v>308</v>
      </c>
      <c r="B54" s="137" t="s">
        <v>305</v>
      </c>
      <c r="C54" s="53"/>
      <c r="D54" s="563"/>
      <c r="E54" s="564">
        <v>0.34</v>
      </c>
      <c r="F54" s="564">
        <v>0.33</v>
      </c>
      <c r="G54" s="564">
        <v>0.31</v>
      </c>
    </row>
    <row r="55" spans="1:8" ht="20.25" customHeight="1">
      <c r="A55" s="936"/>
      <c r="B55" s="137" t="s">
        <v>306</v>
      </c>
      <c r="C55" s="53"/>
      <c r="D55" s="569"/>
      <c r="E55" s="570">
        <v>77</v>
      </c>
      <c r="F55" s="570">
        <v>77</v>
      </c>
      <c r="G55" s="570">
        <v>76</v>
      </c>
    </row>
    <row r="56" spans="1:8" ht="20.25" customHeight="1">
      <c r="A56" s="936"/>
      <c r="B56" s="137" t="s">
        <v>307</v>
      </c>
      <c r="C56" s="53"/>
      <c r="D56" s="569"/>
      <c r="E56" s="570">
        <v>12</v>
      </c>
      <c r="F56" s="570">
        <v>11</v>
      </c>
      <c r="G56" s="570">
        <v>12</v>
      </c>
    </row>
    <row r="57" spans="1:8" ht="6.75" customHeight="1">
      <c r="B57" s="560"/>
      <c r="C57" s="5"/>
      <c r="D57" s="561"/>
      <c r="E57" s="561"/>
      <c r="F57" s="561"/>
      <c r="G57" s="561"/>
    </row>
    <row r="58" spans="1:8" ht="20.25" customHeight="1">
      <c r="A58" s="937" t="s">
        <v>309</v>
      </c>
      <c r="B58" s="137" t="s">
        <v>305</v>
      </c>
      <c r="C58" s="53"/>
      <c r="D58" s="563"/>
      <c r="E58" s="564" t="s">
        <v>552</v>
      </c>
      <c r="F58" s="564" t="s">
        <v>553</v>
      </c>
      <c r="G58" s="564" t="s">
        <v>762</v>
      </c>
    </row>
    <row r="59" spans="1:8" ht="20.25" customHeight="1">
      <c r="A59" s="937"/>
      <c r="B59" s="137" t="s">
        <v>306</v>
      </c>
      <c r="C59" s="53"/>
      <c r="D59" s="569"/>
      <c r="E59" s="570">
        <v>71</v>
      </c>
      <c r="F59" s="570">
        <v>71</v>
      </c>
      <c r="G59" s="570">
        <v>73</v>
      </c>
    </row>
    <row r="60" spans="1:8" ht="20.25" customHeight="1">
      <c r="A60" s="937"/>
      <c r="B60" s="137" t="s">
        <v>307</v>
      </c>
      <c r="C60" s="53"/>
      <c r="D60" s="569"/>
      <c r="E60" s="570">
        <v>16</v>
      </c>
      <c r="F60" s="570">
        <v>14</v>
      </c>
      <c r="G60" s="570">
        <v>14</v>
      </c>
    </row>
    <row r="61" spans="1:8" ht="6.75" customHeight="1">
      <c r="B61" s="560"/>
      <c r="C61" s="5"/>
      <c r="D61" s="561"/>
      <c r="E61" s="561"/>
      <c r="F61" s="561"/>
      <c r="G61" s="561"/>
    </row>
    <row r="62" spans="1:8" ht="20.85" customHeight="1">
      <c r="B62" s="137" t="s">
        <v>302</v>
      </c>
      <c r="C62" s="53"/>
      <c r="D62" s="569"/>
      <c r="E62" s="564" t="s">
        <v>300</v>
      </c>
      <c r="F62" s="564" t="s">
        <v>165</v>
      </c>
      <c r="G62" s="773" t="s">
        <v>165</v>
      </c>
    </row>
    <row r="63" spans="1:8" ht="20.85" customHeight="1">
      <c r="B63" s="137" t="s">
        <v>405</v>
      </c>
      <c r="C63" s="53"/>
      <c r="D63" s="570"/>
      <c r="E63" s="564"/>
      <c r="F63" s="564"/>
      <c r="G63" s="564"/>
    </row>
    <row r="64" spans="1:8" ht="20.85" customHeight="1">
      <c r="B64" s="562" t="s">
        <v>164</v>
      </c>
      <c r="C64" s="53"/>
      <c r="D64" s="569"/>
      <c r="E64" s="563"/>
      <c r="F64" s="564">
        <v>0.57999999999999996</v>
      </c>
      <c r="G64" s="564">
        <v>0.49</v>
      </c>
    </row>
    <row r="65" spans="1:8" ht="20.85" customHeight="1">
      <c r="B65" s="566" t="s">
        <v>165</v>
      </c>
      <c r="C65" s="53"/>
      <c r="D65" s="569"/>
      <c r="E65" s="563"/>
      <c r="F65" s="564">
        <v>0.19</v>
      </c>
      <c r="G65" s="564">
        <v>0.27</v>
      </c>
    </row>
    <row r="66" spans="1:8" ht="20.85" customHeight="1">
      <c r="B66" s="566" t="s">
        <v>61</v>
      </c>
      <c r="C66" s="53"/>
      <c r="D66" s="569"/>
      <c r="E66" s="563"/>
      <c r="F66" s="564">
        <v>0.18</v>
      </c>
      <c r="G66" s="564">
        <v>0.23</v>
      </c>
    </row>
    <row r="67" spans="1:8" ht="20.85" customHeight="1">
      <c r="B67" s="566" t="s">
        <v>166</v>
      </c>
      <c r="C67" s="53"/>
      <c r="D67" s="569"/>
      <c r="E67" s="563"/>
      <c r="F67" s="564">
        <v>0.04</v>
      </c>
      <c r="G67" s="564" t="s">
        <v>123</v>
      </c>
    </row>
    <row r="68" spans="1:8" ht="20.85" customHeight="1">
      <c r="B68" s="566" t="s">
        <v>554</v>
      </c>
      <c r="C68" s="53"/>
      <c r="D68" s="569"/>
      <c r="E68" s="563"/>
      <c r="F68" s="564">
        <v>0.01</v>
      </c>
      <c r="G68" s="564">
        <v>0.01</v>
      </c>
    </row>
    <row r="69" spans="1:8" ht="18.75">
      <c r="B69" s="568"/>
      <c r="C69" s="53"/>
      <c r="D69" s="580"/>
      <c r="E69" s="581"/>
      <c r="F69" s="581"/>
      <c r="G69" s="581"/>
    </row>
    <row r="70" spans="1:8" ht="17.25" thickBot="1"/>
    <row r="71" spans="1:8" ht="35.1" customHeight="1" thickTop="1" thickBot="1">
      <c r="B71" s="62"/>
      <c r="D71" s="189">
        <v>2018</v>
      </c>
      <c r="E71" s="189">
        <v>2019</v>
      </c>
      <c r="F71" s="189">
        <v>2020</v>
      </c>
      <c r="G71" s="189">
        <v>2021</v>
      </c>
    </row>
    <row r="72" spans="1:8" ht="20.25" customHeight="1" thickTop="1" thickBot="1">
      <c r="B72" s="546" t="s">
        <v>707</v>
      </c>
      <c r="D72" s="547"/>
      <c r="E72" s="547"/>
      <c r="F72" s="547"/>
      <c r="G72" s="547"/>
    </row>
    <row r="73" spans="1:8" ht="20.25" customHeight="1" thickBot="1">
      <c r="B73" s="548" t="s">
        <v>296</v>
      </c>
      <c r="C73" s="53"/>
      <c r="D73" s="549">
        <v>0.4</v>
      </c>
      <c r="E73" s="549">
        <v>0.4</v>
      </c>
      <c r="F73" s="549">
        <v>1.1000000000000001</v>
      </c>
      <c r="G73" s="549">
        <v>1.3</v>
      </c>
    </row>
    <row r="74" spans="1:8" ht="6.75" customHeight="1">
      <c r="B74" s="560"/>
      <c r="C74" s="5"/>
      <c r="D74" s="561"/>
      <c r="E74" s="561"/>
      <c r="F74" s="561"/>
      <c r="G74" s="561"/>
    </row>
    <row r="75" spans="1:8" ht="20.25" customHeight="1">
      <c r="A75" s="936" t="s">
        <v>339</v>
      </c>
      <c r="B75" s="137" t="s">
        <v>340</v>
      </c>
      <c r="C75" s="53"/>
      <c r="D75" s="563"/>
      <c r="E75" s="564">
        <v>0.16</v>
      </c>
      <c r="F75" s="564">
        <v>0.24</v>
      </c>
      <c r="G75" s="564">
        <v>0.28999999999999998</v>
      </c>
      <c r="H75" s="582"/>
    </row>
    <row r="76" spans="1:8" ht="20.25" customHeight="1">
      <c r="A76" s="936"/>
      <c r="B76" s="137" t="s">
        <v>341</v>
      </c>
      <c r="C76" s="53"/>
      <c r="D76" s="563"/>
      <c r="E76" s="564">
        <v>0.57999999999999996</v>
      </c>
      <c r="F76" s="564">
        <v>0.51</v>
      </c>
      <c r="G76" s="564">
        <v>0.41</v>
      </c>
      <c r="H76" s="582"/>
    </row>
    <row r="77" spans="1:8" ht="20.25" customHeight="1">
      <c r="A77" s="936"/>
      <c r="B77" s="137" t="s">
        <v>342</v>
      </c>
      <c r="C77" s="53"/>
      <c r="D77" s="569"/>
      <c r="E77" s="564">
        <v>0.12</v>
      </c>
      <c r="F77" s="564">
        <v>0.21</v>
      </c>
      <c r="G77" s="564">
        <v>0.26</v>
      </c>
      <c r="H77" s="582"/>
    </row>
    <row r="78" spans="1:8" ht="20.25" customHeight="1">
      <c r="A78" s="936"/>
      <c r="B78" s="137" t="s">
        <v>381</v>
      </c>
      <c r="C78" s="53"/>
      <c r="D78" s="569"/>
      <c r="E78" s="564">
        <v>0.14000000000000001</v>
      </c>
      <c r="F78" s="564">
        <v>0.04</v>
      </c>
      <c r="G78" s="564">
        <v>0.04</v>
      </c>
      <c r="H78" s="582"/>
    </row>
    <row r="79" spans="1:8" ht="6.75" customHeight="1">
      <c r="B79" s="560"/>
      <c r="C79" s="5"/>
      <c r="D79" s="561"/>
      <c r="E79" s="561"/>
      <c r="F79" s="561"/>
      <c r="G79" s="561"/>
    </row>
    <row r="80" spans="1:8" ht="20.25" customHeight="1">
      <c r="B80" s="137" t="s">
        <v>302</v>
      </c>
      <c r="C80" s="53"/>
      <c r="D80" s="569"/>
      <c r="E80" s="564" t="s">
        <v>300</v>
      </c>
      <c r="F80" s="564" t="s">
        <v>428</v>
      </c>
      <c r="G80" s="564" t="s">
        <v>166</v>
      </c>
    </row>
    <row r="81" spans="2:8" ht="20.25" customHeight="1">
      <c r="B81" s="137" t="s">
        <v>405</v>
      </c>
      <c r="C81" s="53"/>
      <c r="D81" s="570"/>
      <c r="E81" s="564"/>
      <c r="F81" s="564"/>
      <c r="G81" s="564"/>
    </row>
    <row r="82" spans="2:8" ht="20.25" customHeight="1">
      <c r="B82" s="562" t="s">
        <v>164</v>
      </c>
      <c r="C82" s="53"/>
      <c r="D82" s="569"/>
      <c r="E82" s="563"/>
      <c r="F82" s="564" t="s">
        <v>123</v>
      </c>
      <c r="G82" s="564" t="s">
        <v>123</v>
      </c>
      <c r="H82" s="583"/>
    </row>
    <row r="83" spans="2:8" ht="20.25" customHeight="1">
      <c r="B83" s="566" t="s">
        <v>165</v>
      </c>
      <c r="C83" s="53"/>
      <c r="D83" s="569"/>
      <c r="E83" s="563"/>
      <c r="F83" s="564">
        <v>0.06</v>
      </c>
      <c r="G83" s="564" t="s">
        <v>123</v>
      </c>
      <c r="H83" s="583"/>
    </row>
    <row r="84" spans="2:8" ht="20.25" customHeight="1">
      <c r="B84" s="566" t="s">
        <v>61</v>
      </c>
      <c r="C84" s="53"/>
      <c r="D84" s="569"/>
      <c r="E84" s="563"/>
      <c r="F84" s="564">
        <v>0.51</v>
      </c>
      <c r="G84" s="564">
        <v>0.26</v>
      </c>
      <c r="H84" s="583"/>
    </row>
    <row r="85" spans="2:8" ht="20.25" customHeight="1">
      <c r="B85" s="566" t="s">
        <v>166</v>
      </c>
      <c r="C85" s="53"/>
      <c r="D85" s="569"/>
      <c r="E85" s="563"/>
      <c r="F85" s="564">
        <v>0.39</v>
      </c>
      <c r="G85" s="564">
        <v>0.53</v>
      </c>
      <c r="H85" s="583"/>
    </row>
    <row r="86" spans="2:8" ht="20.25" customHeight="1">
      <c r="B86" s="562" t="s">
        <v>555</v>
      </c>
      <c r="C86" s="53"/>
      <c r="D86" s="569"/>
      <c r="E86" s="563"/>
      <c r="F86" s="564">
        <v>0.04</v>
      </c>
      <c r="G86" s="564">
        <v>0.21</v>
      </c>
      <c r="H86" s="583"/>
    </row>
    <row r="88" spans="2:8" ht="17.25" thickBot="1"/>
    <row r="89" spans="2:8" ht="35.1" customHeight="1" thickTop="1" thickBot="1">
      <c r="B89" s="62"/>
      <c r="D89" s="189">
        <v>2018</v>
      </c>
      <c r="E89" s="189">
        <v>2019</v>
      </c>
      <c r="F89" s="189">
        <v>2020</v>
      </c>
      <c r="G89" s="189">
        <v>2021</v>
      </c>
    </row>
    <row r="90" spans="2:8" ht="20.25" customHeight="1" thickTop="1" thickBot="1">
      <c r="B90" s="546" t="s">
        <v>708</v>
      </c>
      <c r="D90" s="547"/>
      <c r="E90" s="547"/>
      <c r="F90" s="547"/>
      <c r="G90" s="547"/>
    </row>
    <row r="91" spans="2:8" ht="20.25" customHeight="1" thickBot="1">
      <c r="B91" s="548" t="s">
        <v>296</v>
      </c>
      <c r="C91" s="53"/>
      <c r="D91" s="549">
        <v>0.7</v>
      </c>
      <c r="E91" s="549">
        <v>1.4</v>
      </c>
      <c r="F91" s="549">
        <v>3.2</v>
      </c>
      <c r="G91" s="549">
        <v>4</v>
      </c>
    </row>
    <row r="92" spans="2:8" ht="6.75" customHeight="1">
      <c r="B92" s="560"/>
      <c r="C92" s="5"/>
      <c r="D92" s="561"/>
      <c r="E92" s="561"/>
      <c r="F92" s="561"/>
      <c r="G92" s="561"/>
    </row>
    <row r="93" spans="2:8" ht="20.25" customHeight="1">
      <c r="B93" s="137" t="s">
        <v>302</v>
      </c>
      <c r="C93" s="53"/>
      <c r="D93" s="569"/>
      <c r="E93" s="564" t="s">
        <v>61</v>
      </c>
      <c r="F93" s="564" t="s">
        <v>61</v>
      </c>
      <c r="G93" s="564" t="s">
        <v>61</v>
      </c>
    </row>
    <row r="94" spans="2:8" ht="20.25" customHeight="1">
      <c r="B94" s="137" t="s">
        <v>405</v>
      </c>
      <c r="C94" s="53"/>
      <c r="D94" s="570"/>
      <c r="E94" s="564"/>
      <c r="F94" s="564"/>
      <c r="G94" s="564"/>
    </row>
    <row r="95" spans="2:8" ht="20.25" customHeight="1">
      <c r="B95" s="562" t="s">
        <v>164</v>
      </c>
      <c r="C95" s="53"/>
      <c r="D95" s="569"/>
      <c r="E95" s="563"/>
      <c r="F95" s="564">
        <v>0.04</v>
      </c>
      <c r="G95" s="564">
        <v>0.04</v>
      </c>
      <c r="H95" s="29"/>
    </row>
    <row r="96" spans="2:8" ht="20.25" customHeight="1">
      <c r="B96" s="566" t="s">
        <v>165</v>
      </c>
      <c r="C96" s="53"/>
      <c r="D96" s="569"/>
      <c r="E96" s="563"/>
      <c r="F96" s="564">
        <v>0.18</v>
      </c>
      <c r="G96" s="564">
        <v>0.17</v>
      </c>
      <c r="H96" s="583"/>
    </row>
    <row r="97" spans="2:8" ht="20.25" customHeight="1">
      <c r="B97" s="566" t="s">
        <v>61</v>
      </c>
      <c r="C97" s="53"/>
      <c r="D97" s="569"/>
      <c r="E97" s="563"/>
      <c r="F97" s="564">
        <v>0.51</v>
      </c>
      <c r="G97" s="564">
        <v>0.51</v>
      </c>
      <c r="H97" s="583"/>
    </row>
    <row r="98" spans="2:8" ht="20.25" customHeight="1">
      <c r="B98" s="566" t="s">
        <v>166</v>
      </c>
      <c r="C98" s="53"/>
      <c r="D98" s="569"/>
      <c r="E98" s="563"/>
      <c r="F98" s="564">
        <v>0.2</v>
      </c>
      <c r="G98" s="564">
        <v>0.24</v>
      </c>
      <c r="H98" s="583"/>
    </row>
    <row r="99" spans="2:8" ht="20.25" customHeight="1">
      <c r="B99" s="566" t="s">
        <v>495</v>
      </c>
      <c r="C99" s="53"/>
      <c r="D99" s="569"/>
      <c r="E99" s="563"/>
      <c r="F99" s="564">
        <v>7.0000000000000007E-2</v>
      </c>
      <c r="G99" s="564">
        <v>0.04</v>
      </c>
      <c r="H99" s="583"/>
    </row>
    <row r="100" spans="2:8" ht="6.75" customHeight="1">
      <c r="B100" s="560"/>
      <c r="C100" s="5"/>
      <c r="D100" s="561"/>
      <c r="E100" s="561"/>
      <c r="F100" s="561"/>
      <c r="G100" s="561"/>
    </row>
    <row r="101" spans="2:8" ht="20.25" customHeight="1">
      <c r="B101" s="137" t="s">
        <v>343</v>
      </c>
      <c r="C101" s="53"/>
      <c r="D101" s="569"/>
      <c r="E101" s="564">
        <v>0.7</v>
      </c>
      <c r="F101" s="564">
        <v>0.21</v>
      </c>
      <c r="G101" s="774">
        <v>0.55000000000000004</v>
      </c>
      <c r="H101" s="565"/>
    </row>
    <row r="102" spans="2:8" ht="20.25" customHeight="1">
      <c r="B102" s="137" t="s">
        <v>344</v>
      </c>
      <c r="C102" s="53"/>
      <c r="D102" s="569"/>
      <c r="E102" s="569"/>
      <c r="F102" s="570">
        <v>85</v>
      </c>
      <c r="G102" s="570">
        <v>95</v>
      </c>
    </row>
    <row r="104" spans="2:8" ht="17.25" thickBot="1"/>
    <row r="105" spans="2:8" ht="35.1" customHeight="1" thickTop="1" thickBot="1">
      <c r="B105" s="62"/>
      <c r="D105" s="189">
        <v>2018</v>
      </c>
      <c r="E105" s="189">
        <v>2019</v>
      </c>
      <c r="F105" s="189">
        <v>2020</v>
      </c>
      <c r="G105" s="189">
        <v>2021</v>
      </c>
    </row>
    <row r="106" spans="2:8" ht="20.25" customHeight="1" thickTop="1" thickBot="1">
      <c r="B106" s="546" t="s">
        <v>709</v>
      </c>
      <c r="D106" s="547"/>
      <c r="E106" s="547"/>
      <c r="F106" s="547"/>
      <c r="G106" s="547"/>
    </row>
    <row r="107" spans="2:8" ht="20.25" customHeight="1" thickBot="1">
      <c r="B107" s="548" t="s">
        <v>296</v>
      </c>
      <c r="C107" s="53"/>
      <c r="D107" s="549">
        <v>0.3</v>
      </c>
      <c r="E107" s="549">
        <v>0.3</v>
      </c>
      <c r="F107" s="549">
        <v>0.7</v>
      </c>
      <c r="G107" s="549">
        <v>1.1000000000000001</v>
      </c>
    </row>
    <row r="108" spans="2:8" ht="6.75" customHeight="1">
      <c r="B108" s="560"/>
      <c r="C108" s="5"/>
      <c r="D108" s="561"/>
      <c r="E108" s="561"/>
      <c r="F108" s="561"/>
      <c r="G108" s="561"/>
    </row>
    <row r="109" spans="2:8" ht="20.25" customHeight="1">
      <c r="B109" s="137" t="s">
        <v>302</v>
      </c>
      <c r="C109" s="53"/>
      <c r="D109" s="569"/>
      <c r="E109" s="564" t="s">
        <v>300</v>
      </c>
      <c r="F109" s="564" t="s">
        <v>300</v>
      </c>
      <c r="G109" s="564" t="s">
        <v>300</v>
      </c>
    </row>
    <row r="110" spans="2:8" ht="20.25" customHeight="1">
      <c r="B110" s="137" t="s">
        <v>405</v>
      </c>
      <c r="C110" s="53"/>
      <c r="D110" s="569"/>
      <c r="E110" s="564"/>
      <c r="F110" s="564"/>
      <c r="G110" s="564"/>
    </row>
    <row r="111" spans="2:8" ht="20.25" customHeight="1">
      <c r="B111" s="562" t="s">
        <v>164</v>
      </c>
      <c r="C111" s="53"/>
      <c r="D111" s="569"/>
      <c r="E111" s="563"/>
      <c r="F111" s="564" t="s">
        <v>123</v>
      </c>
      <c r="G111" s="564" t="s">
        <v>123</v>
      </c>
    </row>
    <row r="112" spans="2:8" ht="20.25" customHeight="1">
      <c r="B112" s="566" t="s">
        <v>165</v>
      </c>
      <c r="C112" s="53"/>
      <c r="D112" s="569"/>
      <c r="E112" s="563"/>
      <c r="F112" s="564">
        <v>0.49</v>
      </c>
      <c r="G112" s="564">
        <v>0.42</v>
      </c>
    </row>
    <row r="113" spans="2:7" ht="20.25" customHeight="1">
      <c r="B113" s="566" t="s">
        <v>61</v>
      </c>
      <c r="C113" s="53"/>
      <c r="D113" s="569"/>
      <c r="E113" s="563"/>
      <c r="F113" s="564">
        <v>0.39</v>
      </c>
      <c r="G113" s="564">
        <v>0.53</v>
      </c>
    </row>
    <row r="114" spans="2:7" ht="20.25" customHeight="1">
      <c r="B114" s="566" t="s">
        <v>166</v>
      </c>
      <c r="C114" s="53"/>
      <c r="D114" s="569"/>
      <c r="E114" s="563"/>
      <c r="F114" s="564">
        <v>0.12</v>
      </c>
      <c r="G114" s="564">
        <v>0.05</v>
      </c>
    </row>
    <row r="115" spans="2:7" ht="20.25" customHeight="1">
      <c r="B115" s="566" t="s">
        <v>495</v>
      </c>
      <c r="C115" s="53"/>
      <c r="D115" s="569"/>
      <c r="E115" s="563"/>
      <c r="F115" s="564" t="s">
        <v>123</v>
      </c>
      <c r="G115" s="564" t="s">
        <v>123</v>
      </c>
    </row>
    <row r="116" spans="2:7" ht="6.75" customHeight="1">
      <c r="B116" s="560"/>
      <c r="C116" s="5"/>
      <c r="D116" s="561"/>
      <c r="E116" s="561"/>
      <c r="F116" s="561"/>
      <c r="G116" s="561"/>
    </row>
    <row r="117" spans="2:7" ht="18.75">
      <c r="B117" s="584" t="s">
        <v>594</v>
      </c>
      <c r="C117" s="5"/>
      <c r="D117" s="561"/>
      <c r="E117" s="561"/>
      <c r="F117" s="561"/>
      <c r="G117" s="561"/>
    </row>
    <row r="118" spans="2:7" ht="20.25" customHeight="1">
      <c r="B118" s="137" t="s">
        <v>346</v>
      </c>
      <c r="C118" s="53"/>
      <c r="D118" s="569"/>
      <c r="E118" s="570" t="s">
        <v>347</v>
      </c>
      <c r="F118" s="570" t="s">
        <v>542</v>
      </c>
      <c r="G118" s="570" t="s">
        <v>763</v>
      </c>
    </row>
    <row r="119" spans="2:7" ht="20.25" customHeight="1">
      <c r="B119" s="137" t="s">
        <v>593</v>
      </c>
      <c r="C119" s="53"/>
      <c r="D119" s="569"/>
      <c r="E119" s="570">
        <v>23</v>
      </c>
      <c r="F119" s="570">
        <v>27</v>
      </c>
      <c r="G119" s="570">
        <v>42</v>
      </c>
    </row>
    <row r="121" spans="2:7" ht="17.25" thickBot="1"/>
    <row r="122" spans="2:7" ht="35.1" customHeight="1" thickTop="1" thickBot="1">
      <c r="B122" s="62"/>
      <c r="D122" s="189">
        <v>2018</v>
      </c>
      <c r="E122" s="189">
        <v>2019</v>
      </c>
      <c r="F122" s="189">
        <v>2020</v>
      </c>
      <c r="G122" s="189">
        <v>2021</v>
      </c>
    </row>
    <row r="123" spans="2:7" ht="20.25" customHeight="1" thickTop="1" thickBot="1">
      <c r="B123" s="546" t="s">
        <v>710</v>
      </c>
      <c r="D123" s="547"/>
      <c r="E123" s="547"/>
      <c r="F123" s="547"/>
      <c r="G123" s="547"/>
    </row>
    <row r="124" spans="2:7" ht="20.25" customHeight="1" thickBot="1">
      <c r="B124" s="548" t="s">
        <v>296</v>
      </c>
      <c r="C124" s="53"/>
      <c r="D124" s="549">
        <v>0.2</v>
      </c>
      <c r="E124" s="549">
        <v>0.3</v>
      </c>
      <c r="F124" s="549">
        <v>1.6</v>
      </c>
      <c r="G124" s="549">
        <v>1.5</v>
      </c>
    </row>
    <row r="125" spans="2:7" ht="6.75" customHeight="1">
      <c r="B125" s="560"/>
      <c r="C125" s="5"/>
      <c r="D125" s="561"/>
      <c r="E125" s="561"/>
      <c r="F125" s="561"/>
      <c r="G125" s="561"/>
    </row>
    <row r="126" spans="2:7" ht="20.25" customHeight="1">
      <c r="B126" s="137" t="s">
        <v>302</v>
      </c>
      <c r="C126" s="53"/>
      <c r="D126" s="569"/>
      <c r="E126" s="564" t="s">
        <v>166</v>
      </c>
      <c r="F126" s="564" t="s">
        <v>166</v>
      </c>
      <c r="G126" s="564" t="s">
        <v>166</v>
      </c>
    </row>
    <row r="127" spans="2:7" ht="20.25" customHeight="1">
      <c r="B127" s="137" t="s">
        <v>405</v>
      </c>
      <c r="C127" s="53"/>
      <c r="D127" s="570"/>
      <c r="E127" s="564"/>
      <c r="F127" s="564"/>
      <c r="G127" s="564"/>
    </row>
    <row r="128" spans="2:7" ht="20.25" customHeight="1">
      <c r="B128" s="562" t="s">
        <v>164</v>
      </c>
      <c r="C128" s="53"/>
      <c r="D128" s="569"/>
      <c r="E128" s="563"/>
      <c r="F128" s="564" t="s">
        <v>123</v>
      </c>
      <c r="G128" s="564" t="s">
        <v>123</v>
      </c>
    </row>
    <row r="129" spans="2:11" ht="20.25" customHeight="1">
      <c r="B129" s="566" t="s">
        <v>165</v>
      </c>
      <c r="C129" s="53"/>
      <c r="D129" s="569"/>
      <c r="E129" s="563"/>
      <c r="F129" s="564">
        <v>0.02</v>
      </c>
      <c r="G129" s="564" t="s">
        <v>123</v>
      </c>
    </row>
    <row r="130" spans="2:11" ht="20.25" customHeight="1">
      <c r="B130" s="566" t="s">
        <v>61</v>
      </c>
      <c r="C130" s="53"/>
      <c r="D130" s="569"/>
      <c r="E130" s="563"/>
      <c r="F130" s="564">
        <v>0.25</v>
      </c>
      <c r="G130" s="564">
        <v>0.09</v>
      </c>
    </row>
    <row r="131" spans="2:11" ht="20.25" customHeight="1">
      <c r="B131" s="566" t="s">
        <v>166</v>
      </c>
      <c r="C131" s="53"/>
      <c r="D131" s="569"/>
      <c r="E131" s="563"/>
      <c r="F131" s="564">
        <v>0.64</v>
      </c>
      <c r="G131" s="564">
        <v>0.8</v>
      </c>
    </row>
    <row r="132" spans="2:11" ht="20.25" customHeight="1">
      <c r="B132" s="566" t="s">
        <v>495</v>
      </c>
      <c r="C132" s="53"/>
      <c r="D132" s="569"/>
      <c r="E132" s="563"/>
      <c r="F132" s="564">
        <v>0.09</v>
      </c>
      <c r="G132" s="564">
        <v>0.11</v>
      </c>
    </row>
    <row r="133" spans="2:11" ht="6.75" customHeight="1">
      <c r="B133" s="560"/>
      <c r="C133" s="5"/>
      <c r="D133" s="561"/>
      <c r="E133" s="561"/>
      <c r="F133" s="561"/>
      <c r="G133" s="561"/>
    </row>
    <row r="134" spans="2:11" ht="20.25" customHeight="1">
      <c r="B134" s="137" t="s">
        <v>345</v>
      </c>
      <c r="C134" s="53"/>
      <c r="D134" s="569"/>
      <c r="E134" s="564">
        <v>0.62</v>
      </c>
      <c r="F134" s="564">
        <v>0.42</v>
      </c>
      <c r="G134" s="564" t="s">
        <v>668</v>
      </c>
    </row>
    <row r="136" spans="2:11" ht="19.5" thickBot="1">
      <c r="B136" s="550"/>
      <c r="C136" s="5"/>
      <c r="D136" s="585"/>
      <c r="E136" s="585"/>
      <c r="F136" s="585"/>
      <c r="G136" s="585"/>
    </row>
    <row r="137" spans="2:11" ht="34.5" customHeight="1" thickTop="1" thickBot="1">
      <c r="B137" s="62"/>
      <c r="D137" s="189">
        <v>2018</v>
      </c>
      <c r="E137" s="189">
        <v>2019</v>
      </c>
      <c r="F137" s="189">
        <v>2020</v>
      </c>
      <c r="G137" s="189">
        <v>2021</v>
      </c>
    </row>
    <row r="138" spans="2:11" ht="20.25" customHeight="1" thickTop="1" thickBot="1">
      <c r="B138" s="546" t="s">
        <v>646</v>
      </c>
      <c r="D138" s="547"/>
      <c r="E138" s="547"/>
      <c r="F138" s="547"/>
      <c r="G138" s="547"/>
    </row>
    <row r="139" spans="2:11" ht="21" customHeight="1" thickBot="1">
      <c r="B139" s="548" t="s">
        <v>296</v>
      </c>
      <c r="C139" s="53"/>
      <c r="D139" s="586"/>
      <c r="E139" s="586"/>
      <c r="F139" s="586"/>
      <c r="G139" s="549">
        <v>0.2</v>
      </c>
    </row>
    <row r="140" spans="2:11" ht="6.75" customHeight="1">
      <c r="B140" s="560"/>
      <c r="C140" s="5"/>
      <c r="D140" s="561"/>
      <c r="E140" s="561"/>
      <c r="F140" s="561"/>
      <c r="G140" s="561"/>
    </row>
    <row r="141" spans="2:11" ht="21" customHeight="1">
      <c r="B141" s="137" t="s">
        <v>302</v>
      </c>
      <c r="C141" s="53"/>
      <c r="D141" s="569"/>
      <c r="E141" s="569"/>
      <c r="F141" s="569"/>
      <c r="G141" s="564" t="s">
        <v>669</v>
      </c>
    </row>
    <row r="142" spans="2:11" ht="21" customHeight="1">
      <c r="B142" s="137" t="s">
        <v>405</v>
      </c>
      <c r="C142" s="53"/>
      <c r="D142" s="570"/>
      <c r="E142" s="570"/>
      <c r="F142" s="570"/>
      <c r="G142" s="564"/>
    </row>
    <row r="143" spans="2:11" ht="21" customHeight="1">
      <c r="B143" s="562" t="s">
        <v>164</v>
      </c>
      <c r="C143" s="53"/>
      <c r="D143" s="569"/>
      <c r="E143" s="569"/>
      <c r="F143" s="569"/>
      <c r="G143" s="564">
        <v>0.24</v>
      </c>
      <c r="K143" s="411"/>
    </row>
    <row r="144" spans="2:11" ht="21" customHeight="1">
      <c r="B144" s="566" t="s">
        <v>165</v>
      </c>
      <c r="C144" s="53"/>
      <c r="D144" s="569"/>
      <c r="E144" s="569"/>
      <c r="F144" s="569"/>
      <c r="G144" s="564">
        <v>0.39</v>
      </c>
    </row>
    <row r="145" spans="1:7" ht="21" customHeight="1">
      <c r="B145" s="566" t="s">
        <v>61</v>
      </c>
      <c r="C145" s="53"/>
      <c r="D145" s="569"/>
      <c r="E145" s="569"/>
      <c r="F145" s="569"/>
      <c r="G145" s="564">
        <v>0.37</v>
      </c>
    </row>
    <row r="146" spans="1:7" ht="21" customHeight="1">
      <c r="B146" s="566" t="s">
        <v>166</v>
      </c>
      <c r="C146" s="53"/>
      <c r="D146" s="569"/>
      <c r="E146" s="569"/>
      <c r="F146" s="569"/>
      <c r="G146" s="564" t="s">
        <v>123</v>
      </c>
    </row>
    <row r="147" spans="1:7" ht="21" customHeight="1">
      <c r="B147" s="566" t="s">
        <v>495</v>
      </c>
      <c r="C147" s="53"/>
      <c r="D147" s="569"/>
      <c r="E147" s="569"/>
      <c r="F147" s="569"/>
      <c r="G147" s="564" t="s">
        <v>123</v>
      </c>
    </row>
    <row r="148" spans="1:7" ht="18.75">
      <c r="B148" s="206"/>
      <c r="C148" s="5"/>
      <c r="D148" s="207"/>
      <c r="E148" s="207"/>
      <c r="F148" s="207"/>
      <c r="G148" s="207"/>
    </row>
    <row r="149" spans="1:7">
      <c r="A149" s="95" t="s">
        <v>21</v>
      </c>
    </row>
    <row r="150" spans="1:7">
      <c r="A150" s="796" t="s">
        <v>649</v>
      </c>
      <c r="B150" s="796"/>
      <c r="C150" s="796"/>
      <c r="D150" s="796"/>
      <c r="E150" s="796"/>
      <c r="F150" s="796"/>
      <c r="G150" s="796"/>
    </row>
    <row r="151" spans="1:7">
      <c r="A151" s="796" t="s">
        <v>595</v>
      </c>
      <c r="B151" s="796"/>
      <c r="C151" s="796"/>
      <c r="D151" s="796"/>
      <c r="E151" s="796"/>
      <c r="F151" s="796"/>
      <c r="G151" s="796"/>
    </row>
  </sheetData>
  <mergeCells count="5">
    <mergeCell ref="A151:G151"/>
    <mergeCell ref="A54:A56"/>
    <mergeCell ref="A58:A60"/>
    <mergeCell ref="A75:A78"/>
    <mergeCell ref="A150:G150"/>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40"/>
  <sheetViews>
    <sheetView workbookViewId="0">
      <selection activeCell="I32" sqref="I32"/>
    </sheetView>
  </sheetViews>
  <sheetFormatPr defaultRowHeight="16.5"/>
  <cols>
    <col min="1" max="1" width="9.140625" style="2"/>
    <col min="2" max="2" width="66.85546875" style="38" customWidth="1"/>
    <col min="3" max="3" width="3.28515625" style="2" customWidth="1"/>
    <col min="4" max="8" width="13.7109375" style="2" customWidth="1"/>
    <col min="9" max="16384" width="9.140625" style="2"/>
  </cols>
  <sheetData>
    <row r="1" spans="1:9" ht="21" customHeight="1" thickBot="1">
      <c r="A1" s="37" t="s">
        <v>246</v>
      </c>
      <c r="B1" s="587"/>
    </row>
    <row r="2" spans="1:9" ht="35.1" customHeight="1" thickTop="1" thickBot="1">
      <c r="B2" s="62"/>
      <c r="D2" s="189">
        <v>2017</v>
      </c>
      <c r="E2" s="189">
        <v>2018</v>
      </c>
      <c r="F2" s="189">
        <v>2019</v>
      </c>
      <c r="G2" s="189">
        <v>2020</v>
      </c>
      <c r="H2" s="189">
        <v>2021</v>
      </c>
    </row>
    <row r="3" spans="1:9" ht="21" customHeight="1" thickTop="1" thickBot="1">
      <c r="B3" s="546" t="s">
        <v>247</v>
      </c>
      <c r="D3" s="9"/>
      <c r="E3" s="9"/>
      <c r="F3" s="9"/>
      <c r="G3" s="9"/>
      <c r="H3" s="194"/>
    </row>
    <row r="4" spans="1:9" ht="21" customHeight="1">
      <c r="B4" s="588" t="s">
        <v>248</v>
      </c>
      <c r="D4" s="589">
        <v>3155</v>
      </c>
      <c r="E4" s="589">
        <v>5161</v>
      </c>
      <c r="F4" s="589">
        <v>4785</v>
      </c>
      <c r="G4" s="589">
        <v>7037</v>
      </c>
      <c r="H4" s="708">
        <v>5815</v>
      </c>
      <c r="I4" s="29"/>
    </row>
    <row r="5" spans="1:9" ht="21" customHeight="1">
      <c r="B5" s="590" t="s">
        <v>249</v>
      </c>
      <c r="D5" s="591" t="s">
        <v>123</v>
      </c>
      <c r="E5" s="591">
        <v>294</v>
      </c>
      <c r="F5" s="591">
        <v>314</v>
      </c>
      <c r="G5" s="591">
        <v>341</v>
      </c>
      <c r="H5" s="592">
        <v>460</v>
      </c>
      <c r="I5" s="29"/>
    </row>
    <row r="6" spans="1:9" ht="21" customHeight="1">
      <c r="B6" s="590" t="s">
        <v>250</v>
      </c>
      <c r="D6" s="591">
        <v>925</v>
      </c>
      <c r="E6" s="591">
        <v>1358</v>
      </c>
      <c r="F6" s="591">
        <v>1367</v>
      </c>
      <c r="G6" s="591">
        <v>1768</v>
      </c>
      <c r="H6" s="592">
        <v>1801</v>
      </c>
      <c r="I6" s="29"/>
    </row>
    <row r="7" spans="1:9" ht="21" customHeight="1">
      <c r="B7" s="590" t="s">
        <v>252</v>
      </c>
      <c r="D7" s="591" t="s">
        <v>123</v>
      </c>
      <c r="E7" s="591">
        <v>494</v>
      </c>
      <c r="F7" s="591">
        <v>494</v>
      </c>
      <c r="G7" s="591">
        <v>1039</v>
      </c>
      <c r="H7" s="592">
        <v>1045</v>
      </c>
      <c r="I7" s="479"/>
    </row>
    <row r="8" spans="1:9" ht="21" customHeight="1">
      <c r="B8" s="554" t="s">
        <v>251</v>
      </c>
      <c r="C8" s="53" t="s">
        <v>61</v>
      </c>
      <c r="D8" s="592">
        <v>4080</v>
      </c>
      <c r="E8" s="592">
        <v>7307</v>
      </c>
      <c r="F8" s="592">
        <v>6960</v>
      </c>
      <c r="G8" s="592">
        <v>10185</v>
      </c>
      <c r="H8" s="592">
        <f>SUM(H4:H7)</f>
        <v>9121</v>
      </c>
    </row>
    <row r="9" spans="1:9" ht="6.75" customHeight="1">
      <c r="B9" s="593"/>
      <c r="C9" s="5"/>
      <c r="D9" s="594"/>
      <c r="E9" s="594"/>
      <c r="F9" s="594"/>
      <c r="G9" s="594"/>
      <c r="H9" s="594"/>
    </row>
    <row r="10" spans="1:9" ht="21" customHeight="1">
      <c r="B10" s="595" t="s">
        <v>253</v>
      </c>
      <c r="C10" s="5" t="s">
        <v>62</v>
      </c>
      <c r="D10" s="596">
        <v>1540</v>
      </c>
      <c r="E10" s="596">
        <v>2014</v>
      </c>
      <c r="F10" s="596">
        <v>1985</v>
      </c>
      <c r="G10" s="596">
        <v>3938</v>
      </c>
      <c r="H10" s="596">
        <v>3587</v>
      </c>
      <c r="I10" s="479"/>
    </row>
    <row r="11" spans="1:9" ht="6.75" customHeight="1" thickBot="1">
      <c r="B11" s="556"/>
      <c r="C11" s="5"/>
      <c r="D11" s="597"/>
      <c r="E11" s="597"/>
      <c r="F11" s="597"/>
      <c r="G11" s="597"/>
      <c r="H11" s="597"/>
    </row>
    <row r="12" spans="1:9" ht="21" customHeight="1" thickBot="1">
      <c r="B12" s="558" t="s">
        <v>254</v>
      </c>
      <c r="D12" s="598">
        <v>0.27</v>
      </c>
      <c r="E12" s="598">
        <v>0.22</v>
      </c>
      <c r="F12" s="598">
        <v>0.22</v>
      </c>
      <c r="G12" s="598">
        <v>0.28000000000000003</v>
      </c>
      <c r="H12" s="598">
        <v>0.28000000000000003</v>
      </c>
    </row>
    <row r="14" spans="1:9" ht="17.25" thickBot="1"/>
    <row r="15" spans="1:9" ht="35.1" customHeight="1" thickTop="1" thickBot="1">
      <c r="B15" s="62"/>
      <c r="D15" s="189">
        <v>2017</v>
      </c>
      <c r="E15" s="189">
        <v>2018</v>
      </c>
      <c r="F15" s="189">
        <v>2019</v>
      </c>
      <c r="G15" s="189">
        <v>2020</v>
      </c>
      <c r="H15" s="189">
        <v>2021</v>
      </c>
    </row>
    <row r="16" spans="1:9" ht="21" customHeight="1" thickTop="1" thickBot="1">
      <c r="B16" s="546" t="s">
        <v>255</v>
      </c>
      <c r="D16" s="9"/>
      <c r="E16" s="9"/>
      <c r="F16" s="9"/>
      <c r="G16" s="9"/>
      <c r="H16" s="9"/>
    </row>
    <row r="17" spans="2:10" ht="21" customHeight="1">
      <c r="B17" s="599" t="s">
        <v>248</v>
      </c>
      <c r="C17" s="5" t="s">
        <v>61</v>
      </c>
      <c r="D17" s="600">
        <v>3155</v>
      </c>
      <c r="E17" s="600">
        <v>5161</v>
      </c>
      <c r="F17" s="600">
        <v>4785</v>
      </c>
      <c r="G17" s="600">
        <v>7037</v>
      </c>
      <c r="H17" s="600">
        <f>H4</f>
        <v>5815</v>
      </c>
      <c r="J17" s="400"/>
    </row>
    <row r="18" spans="2:10" ht="6.75" customHeight="1">
      <c r="B18" s="593"/>
      <c r="C18" s="5"/>
      <c r="D18" s="594"/>
      <c r="E18" s="594"/>
      <c r="F18" s="594"/>
      <c r="G18" s="594"/>
      <c r="H18" s="594"/>
    </row>
    <row r="19" spans="2:10" ht="21" customHeight="1">
      <c r="B19" s="590" t="s">
        <v>252</v>
      </c>
      <c r="D19" s="591" t="s">
        <v>123</v>
      </c>
      <c r="E19" s="591">
        <v>494</v>
      </c>
      <c r="F19" s="591">
        <v>494</v>
      </c>
      <c r="G19" s="591">
        <v>1039</v>
      </c>
      <c r="H19" s="591">
        <f>H7</f>
        <v>1045</v>
      </c>
      <c r="J19" s="400"/>
    </row>
    <row r="20" spans="2:10" ht="21" customHeight="1">
      <c r="B20" s="590" t="s">
        <v>256</v>
      </c>
      <c r="D20" s="591">
        <v>1540</v>
      </c>
      <c r="E20" s="591">
        <v>2014</v>
      </c>
      <c r="F20" s="591">
        <v>1985</v>
      </c>
      <c r="G20" s="591">
        <v>3938</v>
      </c>
      <c r="H20" s="591">
        <f>H10</f>
        <v>3587</v>
      </c>
      <c r="J20" s="400"/>
    </row>
    <row r="21" spans="2:10" ht="21" customHeight="1">
      <c r="B21" s="593" t="s">
        <v>257</v>
      </c>
      <c r="C21" s="5" t="s">
        <v>62</v>
      </c>
      <c r="D21" s="594">
        <v>1540</v>
      </c>
      <c r="E21" s="594">
        <v>2508</v>
      </c>
      <c r="F21" s="594">
        <v>2479</v>
      </c>
      <c r="G21" s="594">
        <v>4977</v>
      </c>
      <c r="H21" s="594">
        <v>4632</v>
      </c>
      <c r="J21" s="400"/>
    </row>
    <row r="22" spans="2:10" ht="6.75" customHeight="1" thickBot="1">
      <c r="B22" s="601"/>
      <c r="C22" s="5"/>
      <c r="D22" s="602"/>
      <c r="E22" s="602"/>
      <c r="F22" s="602"/>
      <c r="G22" s="602"/>
      <c r="H22" s="602"/>
    </row>
    <row r="23" spans="2:10" ht="21" customHeight="1" thickBot="1">
      <c r="B23" s="558" t="s">
        <v>258</v>
      </c>
      <c r="D23" s="598">
        <v>0.33</v>
      </c>
      <c r="E23" s="598">
        <v>0.33</v>
      </c>
      <c r="F23" s="598">
        <v>0.34</v>
      </c>
      <c r="G23" s="598">
        <v>0.41</v>
      </c>
      <c r="H23" s="598">
        <v>0.44</v>
      </c>
    </row>
    <row r="25" spans="2:10" ht="17.25" thickBot="1"/>
    <row r="26" spans="2:10" ht="35.1" customHeight="1" thickTop="1" thickBot="1">
      <c r="B26" s="62"/>
      <c r="D26" s="189">
        <v>2017</v>
      </c>
      <c r="E26" s="189">
        <v>2018</v>
      </c>
      <c r="F26" s="189">
        <v>2019</v>
      </c>
      <c r="G26" s="189">
        <v>2020</v>
      </c>
      <c r="H26" s="189">
        <v>2021</v>
      </c>
    </row>
    <row r="27" spans="2:10" ht="21" customHeight="1" thickTop="1" thickBot="1">
      <c r="B27" s="546" t="s">
        <v>420</v>
      </c>
      <c r="D27" s="9"/>
      <c r="E27" s="9"/>
      <c r="F27" s="9"/>
      <c r="G27" s="9"/>
      <c r="H27" s="9"/>
    </row>
    <row r="28" spans="2:10" ht="21" customHeight="1">
      <c r="B28" s="603" t="s">
        <v>441</v>
      </c>
      <c r="C28" s="604"/>
      <c r="D28" s="605"/>
      <c r="E28" s="605"/>
      <c r="F28" s="606">
        <v>10.8</v>
      </c>
      <c r="G28" s="606">
        <v>16.8</v>
      </c>
      <c r="H28" s="606">
        <v>14.8</v>
      </c>
    </row>
    <row r="29" spans="2:10" ht="6.75" customHeight="1">
      <c r="B29" s="607"/>
      <c r="C29" s="194"/>
      <c r="D29" s="592"/>
      <c r="E29" s="592"/>
      <c r="F29" s="592"/>
      <c r="G29" s="592"/>
      <c r="H29" s="592"/>
    </row>
    <row r="30" spans="2:10" ht="21" customHeight="1">
      <c r="B30" s="608" t="s">
        <v>452</v>
      </c>
      <c r="C30" s="604"/>
      <c r="D30" s="609"/>
      <c r="E30" s="609"/>
      <c r="F30" s="610">
        <v>2.6</v>
      </c>
      <c r="G30" s="610">
        <v>5.2</v>
      </c>
      <c r="H30" s="610">
        <v>4.5999999999999996</v>
      </c>
      <c r="I30" s="191"/>
    </row>
    <row r="31" spans="2:10" ht="9" customHeight="1" thickBot="1">
      <c r="B31" s="601"/>
      <c r="C31" s="604"/>
      <c r="D31" s="602"/>
      <c r="E31" s="602"/>
      <c r="F31" s="602"/>
      <c r="G31" s="602"/>
      <c r="H31" s="602"/>
    </row>
    <row r="32" spans="2:10" ht="21" customHeight="1" thickBot="1">
      <c r="B32" s="558" t="s">
        <v>494</v>
      </c>
      <c r="D32" s="611"/>
      <c r="E32" s="611"/>
      <c r="F32" s="598">
        <v>0.19</v>
      </c>
      <c r="G32" s="598">
        <v>0.31</v>
      </c>
      <c r="H32" s="709">
        <v>0.31</v>
      </c>
      <c r="I32" s="29"/>
    </row>
    <row r="35" spans="2:2">
      <c r="B35" s="2"/>
    </row>
    <row r="36" spans="2:2">
      <c r="B36" s="2"/>
    </row>
    <row r="37" spans="2:2">
      <c r="B37" s="2"/>
    </row>
    <row r="38" spans="2:2">
      <c r="B38" s="2"/>
    </row>
    <row r="39" spans="2:2">
      <c r="B39" s="2"/>
    </row>
    <row r="40" spans="2:2">
      <c r="B40" s="2"/>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Z17"/>
  <sheetViews>
    <sheetView topLeftCell="D1" workbookViewId="0">
      <selection activeCell="Z11" sqref="Z11"/>
    </sheetView>
  </sheetViews>
  <sheetFormatPr defaultRowHeight="16.5"/>
  <cols>
    <col min="1" max="1" width="4.7109375" style="2" customWidth="1"/>
    <col min="2" max="2" width="32" style="2" customWidth="1"/>
    <col min="3" max="4" width="9.140625" style="2" customWidth="1"/>
    <col min="5" max="12" width="9.140625" style="2"/>
    <col min="13" max="13" width="10" style="2" bestFit="1" customWidth="1"/>
    <col min="14" max="26" width="9.140625" style="2"/>
    <col min="27" max="27" width="4.7109375" style="2" customWidth="1"/>
    <col min="28" max="16384" width="9.140625" style="2"/>
  </cols>
  <sheetData>
    <row r="1" spans="1:26" ht="20.25">
      <c r="A1" s="37" t="s">
        <v>260</v>
      </c>
      <c r="C1" s="191"/>
      <c r="W1" s="208"/>
      <c r="X1" s="208"/>
      <c r="Y1" s="208"/>
      <c r="Z1" s="208"/>
    </row>
    <row r="2" spans="1:26" ht="17.25" thickBot="1">
      <c r="C2" s="612"/>
      <c r="D2" s="613"/>
    </row>
    <row r="3" spans="1:26" ht="35.1" customHeight="1" thickTop="1" thickBot="1">
      <c r="B3" s="62"/>
      <c r="C3" s="938">
        <v>2010</v>
      </c>
      <c r="D3" s="939"/>
      <c r="E3" s="938">
        <v>2011</v>
      </c>
      <c r="F3" s="939"/>
      <c r="G3" s="938">
        <v>2012</v>
      </c>
      <c r="H3" s="939"/>
      <c r="I3" s="938">
        <v>2013</v>
      </c>
      <c r="J3" s="939"/>
      <c r="K3" s="938">
        <v>2014</v>
      </c>
      <c r="L3" s="939"/>
      <c r="M3" s="938">
        <v>2015</v>
      </c>
      <c r="N3" s="939"/>
      <c r="O3" s="938">
        <v>2016</v>
      </c>
      <c r="P3" s="939"/>
      <c r="Q3" s="938">
        <v>2017</v>
      </c>
      <c r="R3" s="939"/>
      <c r="S3" s="938">
        <v>2018</v>
      </c>
      <c r="T3" s="939"/>
      <c r="U3" s="938">
        <v>2019</v>
      </c>
      <c r="V3" s="939"/>
      <c r="W3" s="938">
        <v>2020</v>
      </c>
      <c r="X3" s="939"/>
      <c r="Y3" s="938">
        <v>2021</v>
      </c>
      <c r="Z3" s="939"/>
    </row>
    <row r="4" spans="1:26" ht="18" thickTop="1" thickBot="1"/>
    <row r="5" spans="1:26" ht="21" customHeight="1" thickTop="1" thickBot="1">
      <c r="B5" s="490" t="s">
        <v>711</v>
      </c>
      <c r="C5" s="944">
        <v>41</v>
      </c>
      <c r="D5" s="945"/>
      <c r="E5" s="940">
        <v>55</v>
      </c>
      <c r="F5" s="941"/>
      <c r="G5" s="940">
        <v>73</v>
      </c>
      <c r="H5" s="941"/>
      <c r="I5" s="940">
        <v>120</v>
      </c>
      <c r="J5" s="941"/>
      <c r="K5" s="940">
        <v>120</v>
      </c>
      <c r="L5" s="941"/>
      <c r="M5" s="940">
        <v>120</v>
      </c>
      <c r="N5" s="941"/>
      <c r="O5" s="940">
        <v>126</v>
      </c>
      <c r="P5" s="941"/>
      <c r="Q5" s="940">
        <v>193</v>
      </c>
      <c r="R5" s="941"/>
      <c r="S5" s="940">
        <v>262</v>
      </c>
      <c r="T5" s="941"/>
      <c r="U5" s="940">
        <v>338</v>
      </c>
      <c r="V5" s="941"/>
      <c r="W5" s="940">
        <v>474</v>
      </c>
      <c r="X5" s="941"/>
      <c r="Y5" s="940">
        <v>489</v>
      </c>
      <c r="Z5" s="941"/>
    </row>
    <row r="6" spans="1:26" ht="5.25" customHeight="1" thickTop="1" thickBot="1">
      <c r="C6" s="614"/>
      <c r="D6" s="614"/>
    </row>
    <row r="7" spans="1:26" ht="21" customHeight="1" thickTop="1" thickBot="1">
      <c r="B7" s="490" t="s">
        <v>350</v>
      </c>
      <c r="C7" s="944">
        <v>171</v>
      </c>
      <c r="D7" s="945"/>
      <c r="E7" s="940">
        <v>174.47300000000001</v>
      </c>
      <c r="F7" s="941"/>
      <c r="G7" s="940">
        <v>174.58699999999999</v>
      </c>
      <c r="H7" s="941"/>
      <c r="I7" s="940">
        <v>224.81800000000001</v>
      </c>
      <c r="J7" s="941"/>
      <c r="K7" s="940">
        <v>225.09</v>
      </c>
      <c r="L7" s="941"/>
      <c r="M7" s="940">
        <v>225.41900000000001</v>
      </c>
      <c r="N7" s="941"/>
      <c r="O7" s="940">
        <v>392.85</v>
      </c>
      <c r="P7" s="941"/>
      <c r="Q7" s="940">
        <v>393.233</v>
      </c>
      <c r="R7" s="941"/>
      <c r="S7" s="940">
        <v>721.19899999999996</v>
      </c>
      <c r="T7" s="941"/>
      <c r="U7" s="940">
        <v>721.51499999999999</v>
      </c>
      <c r="V7" s="941"/>
      <c r="W7" s="940">
        <v>999</v>
      </c>
      <c r="X7" s="946"/>
      <c r="Y7" s="942">
        <v>999.5</v>
      </c>
      <c r="Z7" s="943"/>
    </row>
    <row r="8" spans="1:26" ht="18" thickTop="1" thickBot="1"/>
    <row r="9" spans="1:26" ht="35.1" customHeight="1" thickTop="1" thickBot="1">
      <c r="B9" s="62"/>
      <c r="C9" s="819">
        <v>2010</v>
      </c>
      <c r="D9" s="820"/>
      <c r="E9" s="819">
        <v>2011</v>
      </c>
      <c r="F9" s="820"/>
      <c r="G9" s="819">
        <v>2012</v>
      </c>
      <c r="H9" s="820"/>
      <c r="I9" s="819">
        <v>2013</v>
      </c>
      <c r="J9" s="820"/>
      <c r="K9" s="819">
        <v>2014</v>
      </c>
      <c r="L9" s="820"/>
      <c r="M9" s="819">
        <v>2015</v>
      </c>
      <c r="N9" s="820"/>
      <c r="O9" s="819">
        <v>2016</v>
      </c>
      <c r="P9" s="820"/>
      <c r="Q9" s="819">
        <v>2017</v>
      </c>
      <c r="R9" s="820"/>
      <c r="S9" s="819">
        <v>2018</v>
      </c>
      <c r="T9" s="820"/>
      <c r="U9" s="819">
        <v>2019</v>
      </c>
      <c r="V9" s="820"/>
      <c r="W9" s="819">
        <v>2020</v>
      </c>
      <c r="X9" s="820"/>
      <c r="Y9" s="819">
        <v>2021</v>
      </c>
      <c r="Z9" s="820"/>
    </row>
    <row r="10" spans="1:26" ht="30" customHeight="1" thickTop="1" thickBot="1">
      <c r="B10" s="62"/>
      <c r="C10" s="544" t="s">
        <v>348</v>
      </c>
      <c r="D10" s="544" t="s">
        <v>349</v>
      </c>
      <c r="E10" s="544" t="s">
        <v>348</v>
      </c>
      <c r="F10" s="544" t="s">
        <v>349</v>
      </c>
      <c r="G10" s="544" t="s">
        <v>348</v>
      </c>
      <c r="H10" s="544" t="s">
        <v>349</v>
      </c>
      <c r="I10" s="544" t="s">
        <v>348</v>
      </c>
      <c r="J10" s="544" t="s">
        <v>349</v>
      </c>
      <c r="K10" s="544" t="s">
        <v>348</v>
      </c>
      <c r="L10" s="544" t="s">
        <v>349</v>
      </c>
      <c r="M10" s="544" t="s">
        <v>348</v>
      </c>
      <c r="N10" s="544" t="s">
        <v>349</v>
      </c>
      <c r="O10" s="544" t="s">
        <v>348</v>
      </c>
      <c r="P10" s="544" t="s">
        <v>349</v>
      </c>
      <c r="Q10" s="544" t="s">
        <v>348</v>
      </c>
      <c r="R10" s="544" t="s">
        <v>349</v>
      </c>
      <c r="S10" s="544" t="s">
        <v>348</v>
      </c>
      <c r="T10" s="544" t="s">
        <v>349</v>
      </c>
      <c r="U10" s="544" t="s">
        <v>348</v>
      </c>
      <c r="V10" s="544" t="s">
        <v>349</v>
      </c>
      <c r="W10" s="544" t="s">
        <v>348</v>
      </c>
      <c r="X10" s="544" t="s">
        <v>349</v>
      </c>
      <c r="Y10" s="544" t="s">
        <v>348</v>
      </c>
      <c r="Z10" s="544" t="s">
        <v>349</v>
      </c>
    </row>
    <row r="11" spans="1:26" ht="21" customHeight="1" thickTop="1" thickBot="1">
      <c r="B11" s="490" t="s">
        <v>712</v>
      </c>
      <c r="C11" s="615">
        <v>16.100000000000001</v>
      </c>
      <c r="D11" s="615">
        <v>16.100000000000001</v>
      </c>
      <c r="E11" s="615">
        <v>16.100000000000001</v>
      </c>
      <c r="F11" s="615">
        <v>16.100000000000001</v>
      </c>
      <c r="G11" s="615">
        <v>16.100000000000001</v>
      </c>
      <c r="H11" s="615">
        <v>20.399999999999999</v>
      </c>
      <c r="I11" s="615">
        <v>20.399999999999999</v>
      </c>
      <c r="J11" s="615">
        <v>20.399999999999999</v>
      </c>
      <c r="K11" s="615">
        <v>20.399999999999999</v>
      </c>
      <c r="L11" s="615">
        <v>20.399999999999999</v>
      </c>
      <c r="M11" s="615">
        <v>20.399999999999999</v>
      </c>
      <c r="N11" s="615">
        <v>20.399999999999999</v>
      </c>
      <c r="O11" s="615">
        <v>20.399999999999999</v>
      </c>
      <c r="P11" s="615">
        <v>21.5</v>
      </c>
      <c r="Q11" s="615">
        <v>22.6</v>
      </c>
      <c r="R11" s="615">
        <v>22.6</v>
      </c>
      <c r="S11" s="615">
        <v>22.6</v>
      </c>
      <c r="T11" s="615">
        <v>23.4</v>
      </c>
      <c r="U11" s="615">
        <v>23.4</v>
      </c>
      <c r="V11" s="615">
        <v>23.4</v>
      </c>
      <c r="W11" s="615">
        <v>23.4</v>
      </c>
      <c r="X11" s="615">
        <v>24.1</v>
      </c>
      <c r="Y11" s="615">
        <v>24.1</v>
      </c>
      <c r="Z11" s="615">
        <v>24.8</v>
      </c>
    </row>
    <row r="12" spans="1:26" ht="17.25" thickTop="1"/>
    <row r="13" spans="1:26">
      <c r="B13" s="95" t="s">
        <v>21</v>
      </c>
      <c r="C13" s="191"/>
      <c r="D13" s="191"/>
    </row>
    <row r="14" spans="1:26">
      <c r="B14" s="796" t="s">
        <v>416</v>
      </c>
      <c r="C14" s="796"/>
      <c r="D14" s="796"/>
      <c r="E14" s="796"/>
      <c r="F14" s="796"/>
      <c r="G14" s="796"/>
      <c r="H14" s="796"/>
      <c r="I14" s="796"/>
      <c r="J14" s="796"/>
      <c r="K14" s="796"/>
      <c r="L14" s="796"/>
      <c r="M14" s="796"/>
      <c r="N14" s="796"/>
      <c r="O14" s="796"/>
      <c r="P14" s="796"/>
      <c r="Q14" s="796"/>
      <c r="R14" s="796"/>
      <c r="S14" s="796"/>
      <c r="T14" s="796"/>
      <c r="U14" s="796"/>
      <c r="V14" s="796"/>
      <c r="W14" s="796"/>
      <c r="X14" s="796"/>
    </row>
    <row r="17" spans="21:23">
      <c r="U17" s="361"/>
      <c r="W17" s="361"/>
    </row>
  </sheetData>
  <mergeCells count="49">
    <mergeCell ref="B14:X14"/>
    <mergeCell ref="W3:X3"/>
    <mergeCell ref="W7:X7"/>
    <mergeCell ref="W9:X9"/>
    <mergeCell ref="W5:X5"/>
    <mergeCell ref="E7:F7"/>
    <mergeCell ref="G7:H7"/>
    <mergeCell ref="I7:J7"/>
    <mergeCell ref="K7:L7"/>
    <mergeCell ref="M7:N7"/>
    <mergeCell ref="E5:F5"/>
    <mergeCell ref="G5:H5"/>
    <mergeCell ref="I5:J5"/>
    <mergeCell ref="K5:L5"/>
    <mergeCell ref="M5:N5"/>
    <mergeCell ref="E9:F9"/>
    <mergeCell ref="U9:V9"/>
    <mergeCell ref="Q5:R5"/>
    <mergeCell ref="S5:T5"/>
    <mergeCell ref="U5:V5"/>
    <mergeCell ref="Q7:R7"/>
    <mergeCell ref="S7:T7"/>
    <mergeCell ref="U7:V7"/>
    <mergeCell ref="G3:H3"/>
    <mergeCell ref="I3:J3"/>
    <mergeCell ref="K3:L3"/>
    <mergeCell ref="M3:N3"/>
    <mergeCell ref="G9:H9"/>
    <mergeCell ref="C3:D3"/>
    <mergeCell ref="C5:D5"/>
    <mergeCell ref="C7:D7"/>
    <mergeCell ref="C9:D9"/>
    <mergeCell ref="E3:F3"/>
    <mergeCell ref="Y3:Z3"/>
    <mergeCell ref="Y5:Z5"/>
    <mergeCell ref="Y7:Z7"/>
    <mergeCell ref="Y9:Z9"/>
    <mergeCell ref="I9:J9"/>
    <mergeCell ref="K9:L9"/>
    <mergeCell ref="M9:N9"/>
    <mergeCell ref="O9:P9"/>
    <mergeCell ref="U3:V3"/>
    <mergeCell ref="O7:P7"/>
    <mergeCell ref="O5:P5"/>
    <mergeCell ref="O3:P3"/>
    <mergeCell ref="Q9:R9"/>
    <mergeCell ref="Q3:R3"/>
    <mergeCell ref="S3:T3"/>
    <mergeCell ref="S9:T9"/>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43"/>
  <sheetViews>
    <sheetView workbookViewId="0">
      <selection activeCell="K30" sqref="K30"/>
    </sheetView>
  </sheetViews>
  <sheetFormatPr defaultRowHeight="18.75"/>
  <cols>
    <col min="1" max="1" width="38.85546875" style="62" customWidth="1"/>
    <col min="2" max="5" width="19.5703125" style="38" customWidth="1"/>
    <col min="6" max="16384" width="9.140625" style="38"/>
  </cols>
  <sheetData>
    <row r="1" spans="1:6" ht="20.25">
      <c r="A1" s="37" t="s">
        <v>261</v>
      </c>
      <c r="F1" s="51"/>
    </row>
    <row r="2" spans="1:6" ht="19.5" thickBot="1"/>
    <row r="3" spans="1:6" ht="35.1" customHeight="1" thickTop="1" thickBot="1">
      <c r="B3" s="189" t="s">
        <v>262</v>
      </c>
      <c r="C3" s="189" t="s">
        <v>263</v>
      </c>
      <c r="D3" s="189" t="s">
        <v>265</v>
      </c>
      <c r="E3" s="189" t="s">
        <v>264</v>
      </c>
    </row>
    <row r="4" spans="1:6" ht="21" customHeight="1" thickTop="1">
      <c r="A4" s="62" t="s">
        <v>279</v>
      </c>
      <c r="B4" s="616">
        <v>42517</v>
      </c>
      <c r="C4" s="617">
        <v>42641</v>
      </c>
      <c r="D4" s="617">
        <v>43154</v>
      </c>
      <c r="E4" s="618">
        <v>43805</v>
      </c>
    </row>
    <row r="5" spans="1:6" ht="21" customHeight="1">
      <c r="A5" s="62" t="s">
        <v>280</v>
      </c>
      <c r="B5" s="619">
        <v>42675</v>
      </c>
      <c r="C5" s="620">
        <v>42734</v>
      </c>
      <c r="D5" s="620">
        <v>43343</v>
      </c>
      <c r="E5" s="621">
        <v>44034</v>
      </c>
    </row>
    <row r="6" spans="1:6" ht="21" customHeight="1">
      <c r="A6" s="62" t="s">
        <v>272</v>
      </c>
      <c r="B6" s="622">
        <v>375</v>
      </c>
      <c r="C6" s="79">
        <v>935</v>
      </c>
      <c r="D6" s="79">
        <v>2930</v>
      </c>
      <c r="E6" s="80">
        <v>3200</v>
      </c>
    </row>
    <row r="7" spans="1:6" ht="21" customHeight="1">
      <c r="A7" s="62" t="s">
        <v>273</v>
      </c>
      <c r="B7" s="622" t="s">
        <v>282</v>
      </c>
      <c r="C7" s="79" t="s">
        <v>274</v>
      </c>
      <c r="D7" s="79" t="s">
        <v>283</v>
      </c>
      <c r="E7" s="80" t="s">
        <v>284</v>
      </c>
    </row>
    <row r="8" spans="1:6" ht="21" customHeight="1">
      <c r="A8" s="62" t="s">
        <v>271</v>
      </c>
      <c r="B8" s="623" t="s">
        <v>275</v>
      </c>
      <c r="C8" s="79" t="s">
        <v>275</v>
      </c>
      <c r="D8" s="79" t="s">
        <v>277</v>
      </c>
      <c r="E8" s="80" t="s">
        <v>276</v>
      </c>
    </row>
    <row r="9" spans="1:6" ht="20.25" customHeight="1">
      <c r="B9" s="624"/>
      <c r="C9" s="82"/>
      <c r="D9" s="82"/>
      <c r="E9" s="625"/>
    </row>
    <row r="10" spans="1:6" ht="31.5" customHeight="1">
      <c r="A10" s="639" t="s">
        <v>352</v>
      </c>
      <c r="B10" s="626"/>
      <c r="C10" s="627"/>
      <c r="D10" s="627"/>
      <c r="E10" s="628"/>
    </row>
    <row r="11" spans="1:6" ht="21" customHeight="1">
      <c r="A11" s="62" t="s">
        <v>351</v>
      </c>
      <c r="B11" s="629">
        <v>0.3</v>
      </c>
      <c r="C11" s="630">
        <v>0.5</v>
      </c>
      <c r="D11" s="631"/>
      <c r="E11" s="631"/>
    </row>
    <row r="12" spans="1:6" ht="21" customHeight="1">
      <c r="A12" s="62" t="s">
        <v>354</v>
      </c>
      <c r="B12" s="632"/>
      <c r="C12" s="631"/>
      <c r="D12" s="630">
        <v>1</v>
      </c>
      <c r="E12" s="631"/>
    </row>
    <row r="13" spans="1:6" ht="21" customHeight="1">
      <c r="A13" s="62" t="s">
        <v>355</v>
      </c>
      <c r="B13" s="632"/>
      <c r="C13" s="631"/>
      <c r="D13" s="631"/>
      <c r="E13" s="630">
        <v>2.7</v>
      </c>
    </row>
    <row r="14" spans="1:6">
      <c r="B14" s="633"/>
      <c r="C14" s="634"/>
      <c r="D14" s="634"/>
      <c r="E14" s="634"/>
    </row>
    <row r="15" spans="1:6" ht="31.5" customHeight="1">
      <c r="A15" s="639" t="s">
        <v>353</v>
      </c>
      <c r="B15" s="635">
        <v>0.5</v>
      </c>
      <c r="C15" s="630">
        <v>1.6</v>
      </c>
      <c r="D15" s="630">
        <v>5.5</v>
      </c>
      <c r="E15" s="630">
        <v>7</v>
      </c>
    </row>
    <row r="16" spans="1:6">
      <c r="B16" s="62"/>
      <c r="C16" s="62"/>
      <c r="D16" s="62"/>
      <c r="E16" s="62"/>
    </row>
    <row r="17" spans="1:5" ht="21" customHeight="1">
      <c r="A17" s="341" t="s">
        <v>268</v>
      </c>
      <c r="B17" s="626"/>
      <c r="C17" s="627"/>
      <c r="D17" s="627"/>
      <c r="E17" s="627"/>
    </row>
    <row r="18" spans="1:5" ht="21" customHeight="1">
      <c r="A18" s="62" t="s">
        <v>266</v>
      </c>
      <c r="B18" s="632"/>
      <c r="C18" s="631"/>
      <c r="D18" s="79">
        <v>440</v>
      </c>
      <c r="E18" s="636">
        <v>450</v>
      </c>
    </row>
    <row r="19" spans="1:5" ht="21" customHeight="1">
      <c r="A19" s="62" t="s">
        <v>267</v>
      </c>
      <c r="B19" s="632"/>
      <c r="C19" s="631"/>
      <c r="D19" s="79">
        <v>720</v>
      </c>
      <c r="E19" s="636">
        <v>600</v>
      </c>
    </row>
    <row r="20" spans="1:5" ht="21" customHeight="1">
      <c r="A20" s="62" t="s">
        <v>425</v>
      </c>
      <c r="B20" s="632"/>
      <c r="C20" s="631"/>
      <c r="D20" s="90">
        <v>557</v>
      </c>
      <c r="E20" s="764">
        <v>209</v>
      </c>
    </row>
    <row r="21" spans="1:5" ht="21" customHeight="1">
      <c r="A21" s="62" t="s">
        <v>270</v>
      </c>
      <c r="B21" s="632"/>
      <c r="C21" s="631"/>
      <c r="D21" s="90">
        <v>1277</v>
      </c>
      <c r="E21" s="764">
        <v>688</v>
      </c>
    </row>
    <row r="22" spans="1:5" ht="21" customHeight="1">
      <c r="A22" s="62" t="s">
        <v>338</v>
      </c>
      <c r="B22" s="632"/>
      <c r="C22" s="631"/>
      <c r="D22" s="765">
        <v>1.77</v>
      </c>
      <c r="E22" s="765">
        <v>1.1499999999999999</v>
      </c>
    </row>
    <row r="23" spans="1:5" ht="20.25" customHeight="1">
      <c r="B23" s="624"/>
      <c r="C23" s="82"/>
      <c r="D23" s="637"/>
      <c r="E23" s="637"/>
    </row>
    <row r="24" spans="1:5" ht="21" customHeight="1">
      <c r="A24" s="341" t="s">
        <v>278</v>
      </c>
      <c r="B24" s="626"/>
      <c r="C24" s="627"/>
      <c r="D24" s="627"/>
      <c r="E24" s="627"/>
    </row>
    <row r="25" spans="1:5" ht="21" customHeight="1">
      <c r="A25" s="62" t="s">
        <v>266</v>
      </c>
      <c r="B25" s="635">
        <v>10</v>
      </c>
      <c r="C25" s="79">
        <v>7</v>
      </c>
      <c r="D25" s="79">
        <v>50</v>
      </c>
      <c r="E25" s="636">
        <v>40</v>
      </c>
    </row>
    <row r="26" spans="1:5" ht="21" customHeight="1">
      <c r="A26" s="62" t="s">
        <v>267</v>
      </c>
      <c r="B26" s="635" t="s">
        <v>281</v>
      </c>
      <c r="C26" s="79" t="s">
        <v>123</v>
      </c>
      <c r="D26" s="79">
        <v>75</v>
      </c>
      <c r="E26" s="636">
        <v>50</v>
      </c>
    </row>
    <row r="27" spans="1:5" ht="21" customHeight="1">
      <c r="A27" s="62" t="s">
        <v>425</v>
      </c>
      <c r="B27" s="635"/>
      <c r="C27" s="79"/>
      <c r="D27" s="90">
        <v>8</v>
      </c>
      <c r="E27" s="764">
        <v>5</v>
      </c>
    </row>
    <row r="28" spans="1:5" ht="21" customHeight="1">
      <c r="A28" s="62" t="s">
        <v>270</v>
      </c>
      <c r="B28" s="635">
        <v>17</v>
      </c>
      <c r="C28" s="79">
        <v>10</v>
      </c>
      <c r="D28" s="90">
        <v>48</v>
      </c>
      <c r="E28" s="764">
        <v>27</v>
      </c>
    </row>
    <row r="29" spans="1:5" ht="21" customHeight="1">
      <c r="A29" s="62" t="s">
        <v>338</v>
      </c>
      <c r="B29" s="632"/>
      <c r="C29" s="631"/>
      <c r="D29" s="765">
        <v>0.64</v>
      </c>
      <c r="E29" s="765">
        <v>0.54</v>
      </c>
    </row>
    <row r="30" spans="1:5">
      <c r="B30" s="624"/>
      <c r="C30" s="82"/>
      <c r="D30" s="637"/>
      <c r="E30" s="637"/>
    </row>
    <row r="31" spans="1:5" ht="21" customHeight="1">
      <c r="A31" s="341" t="s">
        <v>269</v>
      </c>
      <c r="B31" s="626"/>
      <c r="C31" s="627"/>
      <c r="D31" s="627"/>
      <c r="E31" s="627"/>
    </row>
    <row r="32" spans="1:5" ht="21" customHeight="1">
      <c r="A32" s="62" t="s">
        <v>266</v>
      </c>
      <c r="B32" s="638"/>
      <c r="C32" s="631"/>
      <c r="D32" s="79" t="s">
        <v>123</v>
      </c>
      <c r="E32" s="80" t="s">
        <v>123</v>
      </c>
    </row>
    <row r="33" spans="1:5" ht="21" customHeight="1">
      <c r="A33" s="62" t="s">
        <v>267</v>
      </c>
      <c r="B33" s="638"/>
      <c r="C33" s="631"/>
      <c r="D33" s="79">
        <v>30</v>
      </c>
      <c r="E33" s="80" t="s">
        <v>123</v>
      </c>
    </row>
    <row r="34" spans="1:5" ht="21" customHeight="1">
      <c r="A34" s="62" t="s">
        <v>425</v>
      </c>
      <c r="B34" s="638"/>
      <c r="C34" s="631"/>
      <c r="D34" s="90" t="s">
        <v>123</v>
      </c>
      <c r="E34" s="80" t="s">
        <v>123</v>
      </c>
    </row>
    <row r="35" spans="1:5" ht="21" customHeight="1">
      <c r="A35" s="62" t="s">
        <v>270</v>
      </c>
      <c r="B35" s="638"/>
      <c r="C35" s="631"/>
      <c r="D35" s="90">
        <v>38</v>
      </c>
      <c r="E35" s="80" t="s">
        <v>123</v>
      </c>
    </row>
    <row r="36" spans="1:5" ht="21" customHeight="1">
      <c r="A36" s="62" t="s">
        <v>338</v>
      </c>
      <c r="B36" s="638"/>
      <c r="C36" s="631"/>
      <c r="D36" s="765">
        <v>1.27</v>
      </c>
      <c r="E36" s="80" t="s">
        <v>123</v>
      </c>
    </row>
    <row r="37" spans="1:5">
      <c r="B37" s="624"/>
      <c r="C37" s="82"/>
      <c r="D37" s="82"/>
      <c r="E37" s="82"/>
    </row>
    <row r="38" spans="1:5" ht="21" customHeight="1">
      <c r="A38" s="341" t="s">
        <v>498</v>
      </c>
      <c r="B38" s="626"/>
      <c r="C38" s="627"/>
      <c r="D38" s="627"/>
      <c r="E38" s="627"/>
    </row>
    <row r="39" spans="1:5" ht="21" customHeight="1">
      <c r="A39" s="62" t="s">
        <v>266</v>
      </c>
      <c r="B39" s="638"/>
      <c r="C39" s="631"/>
      <c r="D39" s="79">
        <v>135</v>
      </c>
      <c r="E39" s="80">
        <v>50</v>
      </c>
    </row>
    <row r="40" spans="1:5" ht="21" customHeight="1">
      <c r="A40" s="62" t="s">
        <v>267</v>
      </c>
      <c r="B40" s="638"/>
      <c r="C40" s="631"/>
      <c r="D40" s="79">
        <v>150</v>
      </c>
      <c r="E40" s="80" t="s">
        <v>123</v>
      </c>
    </row>
    <row r="41" spans="1:5" ht="21" customHeight="1">
      <c r="A41" s="62" t="s">
        <v>425</v>
      </c>
      <c r="B41" s="638"/>
      <c r="C41" s="631"/>
      <c r="D41" s="90">
        <v>33</v>
      </c>
      <c r="E41" s="91">
        <v>25</v>
      </c>
    </row>
    <row r="42" spans="1:5" ht="21" customHeight="1">
      <c r="A42" s="62" t="s">
        <v>270</v>
      </c>
      <c r="B42" s="638"/>
      <c r="C42" s="631"/>
      <c r="D42" s="90">
        <v>80</v>
      </c>
      <c r="E42" s="91">
        <v>28</v>
      </c>
    </row>
    <row r="43" spans="1:5" ht="21" customHeight="1">
      <c r="A43" s="62" t="s">
        <v>338</v>
      </c>
      <c r="B43" s="638"/>
      <c r="C43" s="631"/>
      <c r="D43" s="765">
        <v>0.53</v>
      </c>
      <c r="E43" s="766">
        <v>0.56000000000000005</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I21"/>
  <sheetViews>
    <sheetView zoomScale="80" zoomScaleNormal="80" workbookViewId="0">
      <selection activeCell="I5" sqref="I5"/>
    </sheetView>
  </sheetViews>
  <sheetFormatPr defaultRowHeight="16.5"/>
  <cols>
    <col min="1" max="1" width="27" style="2" customWidth="1"/>
    <col min="2" max="2" width="48.28515625" style="2" bestFit="1" customWidth="1"/>
    <col min="3" max="3" width="36.28515625" style="2" customWidth="1"/>
    <col min="4" max="6" width="18.28515625" style="2" customWidth="1"/>
    <col min="7" max="7" width="9.140625" style="2"/>
    <col min="8" max="8" width="21" style="2" bestFit="1" customWidth="1"/>
    <col min="9" max="9" width="18" style="2" customWidth="1"/>
    <col min="10" max="10" width="8.5703125" style="2" customWidth="1"/>
    <col min="11" max="11" width="10.7109375" style="2" bestFit="1" customWidth="1"/>
    <col min="12" max="16384" width="9.140625" style="2"/>
  </cols>
  <sheetData>
    <row r="1" spans="1:9" ht="20.25">
      <c r="A1" s="37" t="s">
        <v>287</v>
      </c>
      <c r="B1" s="433"/>
    </row>
    <row r="2" spans="1:9" ht="17.25" thickBot="1"/>
    <row r="3" spans="1:9" ht="36" customHeight="1" thickTop="1" thickBot="1">
      <c r="A3" s="660"/>
      <c r="B3" s="665" t="s">
        <v>288</v>
      </c>
      <c r="C3" s="661" t="s">
        <v>289</v>
      </c>
      <c r="D3" s="662" t="s">
        <v>413</v>
      </c>
      <c r="E3" s="662" t="s">
        <v>290</v>
      </c>
      <c r="F3" s="663" t="s">
        <v>546</v>
      </c>
      <c r="G3" s="663" t="s">
        <v>421</v>
      </c>
      <c r="H3" s="663" t="s">
        <v>471</v>
      </c>
    </row>
    <row r="4" spans="1:9" ht="43.5" customHeight="1" thickBot="1">
      <c r="A4" s="664" t="s">
        <v>291</v>
      </c>
      <c r="B4" s="640" t="s">
        <v>492</v>
      </c>
      <c r="C4" s="641" t="s">
        <v>292</v>
      </c>
      <c r="D4" s="641"/>
      <c r="E4" s="642" t="s">
        <v>516</v>
      </c>
      <c r="F4" s="643" t="s">
        <v>123</v>
      </c>
      <c r="G4" s="644" t="s">
        <v>123</v>
      </c>
      <c r="H4" s="645" t="s">
        <v>123</v>
      </c>
    </row>
    <row r="5" spans="1:9" ht="43.5" customHeight="1" thickBot="1">
      <c r="A5" s="947" t="s">
        <v>293</v>
      </c>
      <c r="B5" s="646" t="s">
        <v>371</v>
      </c>
      <c r="C5" s="647" t="s">
        <v>292</v>
      </c>
      <c r="D5" s="648" t="s">
        <v>713</v>
      </c>
      <c r="E5" s="647" t="s">
        <v>514</v>
      </c>
      <c r="F5" s="649">
        <v>450</v>
      </c>
      <c r="G5" s="650">
        <v>4.1250000000000002E-2</v>
      </c>
      <c r="H5" s="651" t="s">
        <v>520</v>
      </c>
      <c r="I5" s="952"/>
    </row>
    <row r="6" spans="1:9" ht="43.5" customHeight="1" thickBot="1">
      <c r="A6" s="947"/>
      <c r="B6" s="646" t="s">
        <v>370</v>
      </c>
      <c r="C6" s="647" t="s">
        <v>292</v>
      </c>
      <c r="D6" s="648">
        <v>43629</v>
      </c>
      <c r="E6" s="647" t="s">
        <v>515</v>
      </c>
      <c r="F6" s="649">
        <v>250</v>
      </c>
      <c r="G6" s="650">
        <v>5.7660000000000003E-2</v>
      </c>
      <c r="H6" s="651" t="s">
        <v>521</v>
      </c>
      <c r="I6" s="952"/>
    </row>
    <row r="7" spans="1:9" ht="43.5" customHeight="1" thickBot="1">
      <c r="A7" s="947"/>
      <c r="B7" s="646" t="s">
        <v>372</v>
      </c>
      <c r="C7" s="647" t="s">
        <v>292</v>
      </c>
      <c r="D7" s="648">
        <v>43859</v>
      </c>
      <c r="E7" s="647" t="s">
        <v>737</v>
      </c>
      <c r="F7" s="652">
        <v>750</v>
      </c>
      <c r="G7" s="650">
        <v>5.6250000000000001E-2</v>
      </c>
      <c r="H7" s="651" t="s">
        <v>522</v>
      </c>
      <c r="I7" s="952"/>
    </row>
    <row r="8" spans="1:9" ht="43.5" customHeight="1" thickBot="1">
      <c r="A8" s="947"/>
      <c r="B8" s="646" t="s">
        <v>373</v>
      </c>
      <c r="C8" s="647" t="s">
        <v>292</v>
      </c>
      <c r="D8" s="648">
        <v>42027</v>
      </c>
      <c r="E8" s="653" t="s">
        <v>369</v>
      </c>
      <c r="F8" s="649">
        <v>428</v>
      </c>
      <c r="G8" s="650">
        <v>6.6250000000000003E-2</v>
      </c>
      <c r="H8" s="654" t="s">
        <v>470</v>
      </c>
      <c r="I8" s="952"/>
    </row>
    <row r="9" spans="1:9" ht="43.5" customHeight="1" thickBot="1">
      <c r="A9" s="947"/>
      <c r="B9" s="646" t="s">
        <v>512</v>
      </c>
      <c r="C9" s="647" t="s">
        <v>292</v>
      </c>
      <c r="D9" s="648">
        <v>43629</v>
      </c>
      <c r="E9" s="653" t="s">
        <v>516</v>
      </c>
      <c r="F9" s="649">
        <v>250</v>
      </c>
      <c r="G9" s="650">
        <v>4.0160000000000001E-2</v>
      </c>
      <c r="H9" s="651" t="s">
        <v>521</v>
      </c>
      <c r="I9" s="952"/>
    </row>
    <row r="10" spans="1:9" ht="43.5" customHeight="1" thickBot="1">
      <c r="A10" s="947"/>
      <c r="B10" s="640" t="s">
        <v>378</v>
      </c>
      <c r="C10" s="641" t="s">
        <v>292</v>
      </c>
      <c r="D10" s="655">
        <v>43986</v>
      </c>
      <c r="E10" s="647" t="s">
        <v>738</v>
      </c>
      <c r="F10" s="652">
        <v>500</v>
      </c>
      <c r="G10" s="656">
        <v>4.7500000000000001E-2</v>
      </c>
      <c r="H10" s="657" t="s">
        <v>526</v>
      </c>
      <c r="I10" s="952"/>
    </row>
    <row r="11" spans="1:9" ht="43.5" customHeight="1" thickBot="1">
      <c r="A11" s="947"/>
      <c r="B11" s="646" t="s">
        <v>374</v>
      </c>
      <c r="C11" s="647" t="s">
        <v>292</v>
      </c>
      <c r="D11" s="648">
        <v>42922</v>
      </c>
      <c r="E11" s="653" t="s">
        <v>517</v>
      </c>
      <c r="F11" s="652">
        <v>500</v>
      </c>
      <c r="G11" s="650">
        <v>5.3749999999999999E-2</v>
      </c>
      <c r="H11" s="651" t="s">
        <v>523</v>
      </c>
      <c r="I11" s="952"/>
    </row>
    <row r="12" spans="1:9" ht="43.5" customHeight="1" thickBot="1">
      <c r="A12" s="947"/>
      <c r="B12" s="646" t="s">
        <v>375</v>
      </c>
      <c r="C12" s="647" t="s">
        <v>292</v>
      </c>
      <c r="D12" s="648">
        <v>43216</v>
      </c>
      <c r="E12" s="647" t="s">
        <v>518</v>
      </c>
      <c r="F12" s="649">
        <v>500</v>
      </c>
      <c r="G12" s="650">
        <v>5.7500000000000002E-2</v>
      </c>
      <c r="H12" s="651" t="s">
        <v>524</v>
      </c>
      <c r="I12" s="952"/>
    </row>
    <row r="13" spans="1:9" ht="43.5" customHeight="1" thickBot="1">
      <c r="A13" s="947"/>
      <c r="B13" s="646" t="s">
        <v>376</v>
      </c>
      <c r="C13" s="647" t="s">
        <v>292</v>
      </c>
      <c r="D13" s="648">
        <v>43367</v>
      </c>
      <c r="E13" s="653" t="s">
        <v>368</v>
      </c>
      <c r="F13" s="658">
        <v>500</v>
      </c>
      <c r="G13" s="650">
        <v>4.3749999999999997E-2</v>
      </c>
      <c r="H13" s="651" t="s">
        <v>472</v>
      </c>
      <c r="I13" s="952"/>
    </row>
    <row r="14" spans="1:9" ht="43.5" customHeight="1" thickBot="1">
      <c r="A14" s="947"/>
      <c r="B14" s="646" t="s">
        <v>377</v>
      </c>
      <c r="C14" s="647" t="s">
        <v>292</v>
      </c>
      <c r="D14" s="648">
        <v>43629</v>
      </c>
      <c r="E14" s="653" t="s">
        <v>519</v>
      </c>
      <c r="F14" s="649">
        <v>500</v>
      </c>
      <c r="G14" s="650">
        <v>5.867E-2</v>
      </c>
      <c r="H14" s="651" t="s">
        <v>521</v>
      </c>
      <c r="I14" s="952"/>
    </row>
    <row r="15" spans="1:9" ht="43.5" customHeight="1" thickBot="1">
      <c r="A15" s="947"/>
      <c r="B15" s="640" t="s">
        <v>367</v>
      </c>
      <c r="C15" s="641" t="s">
        <v>292</v>
      </c>
      <c r="D15" s="655">
        <v>43949</v>
      </c>
      <c r="E15" s="647" t="s">
        <v>739</v>
      </c>
      <c r="F15" s="659">
        <v>500</v>
      </c>
      <c r="G15" s="656">
        <v>5.6250000000000001E-2</v>
      </c>
      <c r="H15" s="657" t="s">
        <v>525</v>
      </c>
      <c r="I15" s="952"/>
    </row>
    <row r="17" spans="1:8">
      <c r="A17" s="95" t="s">
        <v>21</v>
      </c>
    </row>
    <row r="18" spans="1:8">
      <c r="A18" s="796" t="s">
        <v>513</v>
      </c>
      <c r="B18" s="796"/>
      <c r="C18" s="796"/>
      <c r="D18" s="796"/>
      <c r="E18" s="796"/>
      <c r="F18" s="796"/>
      <c r="G18" s="796"/>
      <c r="H18" s="796"/>
    </row>
    <row r="19" spans="1:8">
      <c r="A19" s="796" t="s">
        <v>734</v>
      </c>
      <c r="B19" s="796"/>
      <c r="C19" s="796"/>
      <c r="D19" s="796"/>
      <c r="E19" s="796"/>
      <c r="F19" s="796"/>
      <c r="G19" s="796"/>
      <c r="H19" s="796"/>
    </row>
    <row r="20" spans="1:8">
      <c r="A20" s="796" t="s">
        <v>735</v>
      </c>
      <c r="B20" s="796"/>
      <c r="C20" s="796"/>
      <c r="D20" s="796"/>
      <c r="E20" s="796"/>
      <c r="F20" s="796"/>
      <c r="G20" s="796"/>
      <c r="H20" s="796"/>
    </row>
    <row r="21" spans="1:8">
      <c r="A21" s="796" t="s">
        <v>736</v>
      </c>
      <c r="B21" s="796"/>
      <c r="C21" s="796"/>
      <c r="D21" s="796"/>
      <c r="E21" s="796"/>
      <c r="F21" s="796"/>
      <c r="G21" s="796"/>
      <c r="H21" s="796"/>
    </row>
  </sheetData>
  <mergeCells count="5">
    <mergeCell ref="A21:H21"/>
    <mergeCell ref="A5:A15"/>
    <mergeCell ref="A18:H18"/>
    <mergeCell ref="A19:H19"/>
    <mergeCell ref="A20:H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D16"/>
  <sheetViews>
    <sheetView zoomScale="80" zoomScaleNormal="80" workbookViewId="0">
      <selection activeCell="D13" sqref="D13"/>
    </sheetView>
  </sheetViews>
  <sheetFormatPr defaultRowHeight="16.5"/>
  <cols>
    <col min="1" max="1" width="9.140625" style="38"/>
    <col min="2" max="2" width="98.5703125" style="38" bestFit="1" customWidth="1"/>
    <col min="3" max="3" width="3" style="41" customWidth="1"/>
    <col min="4" max="4" width="12.5703125" style="53" customWidth="1"/>
    <col min="5" max="16384" width="9.140625" style="38"/>
  </cols>
  <sheetData>
    <row r="1" spans="1:4" ht="20.25">
      <c r="A1" s="37" t="s">
        <v>750</v>
      </c>
      <c r="C1" s="39"/>
      <c r="D1" s="40"/>
    </row>
    <row r="2" spans="1:4" ht="17.25" thickBot="1">
      <c r="D2" s="42"/>
    </row>
    <row r="3" spans="1:4" ht="35.1" customHeight="1" thickTop="1" thickBot="1">
      <c r="B3" s="5"/>
      <c r="C3" s="43"/>
      <c r="D3" s="60">
        <v>2021</v>
      </c>
    </row>
    <row r="4" spans="1:4" ht="21" customHeight="1" thickTop="1" thickBot="1">
      <c r="B4" s="44" t="s">
        <v>475</v>
      </c>
      <c r="D4" s="45"/>
    </row>
    <row r="5" spans="1:4" ht="21" customHeight="1" thickBot="1">
      <c r="B5" s="46" t="s">
        <v>415</v>
      </c>
      <c r="C5" s="47"/>
      <c r="D5" s="48">
        <v>17.7</v>
      </c>
    </row>
    <row r="6" spans="1:4" ht="21" customHeight="1">
      <c r="B6" s="49" t="s">
        <v>437</v>
      </c>
      <c r="D6" s="123">
        <f>-1.7</f>
        <v>-1.7</v>
      </c>
    </row>
    <row r="7" spans="1:4" ht="21" customHeight="1">
      <c r="B7" s="50" t="s">
        <v>455</v>
      </c>
      <c r="D7" s="125">
        <v>1.2</v>
      </c>
    </row>
    <row r="8" spans="1:4" ht="21" customHeight="1">
      <c r="B8" s="50" t="s">
        <v>657</v>
      </c>
      <c r="D8" s="125">
        <v>0.2</v>
      </c>
    </row>
    <row r="9" spans="1:4" ht="21" customHeight="1">
      <c r="B9" s="50" t="s">
        <v>658</v>
      </c>
      <c r="D9" s="125">
        <v>0.1</v>
      </c>
    </row>
    <row r="10" spans="1:4" ht="21" customHeight="1">
      <c r="B10" s="50" t="s">
        <v>659</v>
      </c>
      <c r="D10" s="125">
        <f>-0.2</f>
        <v>-0.2</v>
      </c>
    </row>
    <row r="11" spans="1:4" ht="21" customHeight="1">
      <c r="B11" s="50" t="s">
        <v>641</v>
      </c>
      <c r="D11" s="125">
        <f>-0.2</f>
        <v>-0.2</v>
      </c>
    </row>
    <row r="12" spans="1:4" ht="21" customHeight="1" thickBot="1">
      <c r="B12" s="50" t="s">
        <v>184</v>
      </c>
      <c r="D12" s="125">
        <f>-0.1</f>
        <v>-0.1</v>
      </c>
    </row>
    <row r="13" spans="1:4" ht="21" customHeight="1" thickBot="1">
      <c r="B13" s="46" t="s">
        <v>459</v>
      </c>
      <c r="D13" s="131">
        <v>17</v>
      </c>
    </row>
    <row r="15" spans="1:4">
      <c r="A15" s="52"/>
    </row>
    <row r="16" spans="1:4" s="55" customFormat="1">
      <c r="A16" s="51"/>
      <c r="B16" s="51"/>
      <c r="C16" s="54"/>
      <c r="D16" s="4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J24"/>
  <sheetViews>
    <sheetView zoomScale="90" zoomScaleNormal="90" workbookViewId="0">
      <selection activeCell="K28" sqref="K28"/>
    </sheetView>
  </sheetViews>
  <sheetFormatPr defaultRowHeight="16.5"/>
  <cols>
    <col min="1" max="1" width="9.140625" style="38"/>
    <col min="2" max="2" width="49.42578125" style="38" customWidth="1"/>
    <col min="3" max="3" width="3.28515625" style="38" customWidth="1"/>
    <col min="4" max="10" width="13.7109375" style="38" customWidth="1"/>
    <col min="11" max="16384" width="9.140625" style="38"/>
  </cols>
  <sheetData>
    <row r="1" spans="1:10" ht="20.25">
      <c r="A1" s="37" t="s">
        <v>39</v>
      </c>
    </row>
    <row r="2" spans="1:10" ht="17.25" thickBot="1">
      <c r="I2" s="61" t="s">
        <v>20</v>
      </c>
      <c r="J2" s="53"/>
    </row>
    <row r="3" spans="1:10" ht="35.1" customHeight="1" thickTop="1" thickBot="1">
      <c r="B3" s="62"/>
      <c r="D3" s="60">
        <v>2015</v>
      </c>
      <c r="E3" s="60">
        <v>2016</v>
      </c>
      <c r="F3" s="60">
        <v>2017</v>
      </c>
      <c r="G3" s="60">
        <v>2018</v>
      </c>
      <c r="H3" s="60">
        <v>2019</v>
      </c>
      <c r="I3" s="60">
        <v>2020</v>
      </c>
      <c r="J3" s="60">
        <v>2021</v>
      </c>
    </row>
    <row r="4" spans="1:10" ht="20.25" customHeight="1" thickTop="1" thickBot="1">
      <c r="B4" s="63" t="s">
        <v>29</v>
      </c>
      <c r="C4" s="64"/>
      <c r="D4" s="65"/>
      <c r="E4" s="65"/>
      <c r="F4" s="65"/>
      <c r="G4" s="65"/>
      <c r="H4" s="65"/>
      <c r="I4" s="66"/>
      <c r="J4" s="66"/>
    </row>
    <row r="5" spans="1:10" ht="20.25" customHeight="1" thickTop="1" thickBot="1">
      <c r="B5" s="67" t="s">
        <v>30</v>
      </c>
      <c r="C5" s="64"/>
      <c r="D5" s="68">
        <v>988</v>
      </c>
      <c r="E5" s="68">
        <v>706</v>
      </c>
      <c r="F5" s="68">
        <v>570</v>
      </c>
      <c r="G5" s="68">
        <v>535</v>
      </c>
      <c r="H5" s="68">
        <v>346</v>
      </c>
      <c r="I5" s="69">
        <v>275</v>
      </c>
      <c r="J5" s="69">
        <v>1055</v>
      </c>
    </row>
    <row r="6" spans="1:10" ht="21" customHeight="1" thickTop="1" thickBot="1">
      <c r="B6" s="70"/>
      <c r="C6" s="64"/>
      <c r="D6" s="71"/>
      <c r="E6" s="71"/>
      <c r="F6" s="71"/>
      <c r="G6" s="71"/>
      <c r="H6" s="71"/>
      <c r="I6" s="72"/>
      <c r="J6" s="72"/>
    </row>
    <row r="7" spans="1:10" ht="21" customHeight="1" thickTop="1" thickBot="1">
      <c r="B7" s="67" t="s">
        <v>545</v>
      </c>
      <c r="C7" s="64"/>
      <c r="D7" s="68">
        <v>225</v>
      </c>
      <c r="E7" s="68">
        <v>486</v>
      </c>
      <c r="F7" s="68">
        <v>653</v>
      </c>
      <c r="G7" s="68">
        <v>664</v>
      </c>
      <c r="H7" s="68">
        <v>707</v>
      </c>
      <c r="I7" s="69">
        <v>1023</v>
      </c>
      <c r="J7" s="69">
        <v>1717</v>
      </c>
    </row>
    <row r="8" spans="1:10" ht="21" customHeight="1" thickTop="1" thickBot="1">
      <c r="B8" s="70"/>
      <c r="C8" s="64"/>
      <c r="D8" s="73"/>
      <c r="E8" s="73"/>
      <c r="F8" s="73"/>
      <c r="G8" s="73"/>
      <c r="H8" s="73"/>
      <c r="I8" s="74"/>
      <c r="J8" s="74"/>
    </row>
    <row r="9" spans="1:10" ht="21" customHeight="1" thickTop="1" thickBot="1">
      <c r="B9" s="67" t="s">
        <v>31</v>
      </c>
      <c r="C9" s="64"/>
      <c r="D9" s="73"/>
      <c r="E9" s="73"/>
      <c r="F9" s="73"/>
      <c r="G9" s="73"/>
      <c r="H9" s="73"/>
      <c r="I9" s="74"/>
      <c r="J9" s="74"/>
    </row>
    <row r="10" spans="1:10" ht="21" customHeight="1" thickTop="1">
      <c r="B10" s="75" t="s">
        <v>32</v>
      </c>
      <c r="C10" s="64"/>
      <c r="D10" s="76">
        <v>-26</v>
      </c>
      <c r="E10" s="76">
        <v>-33</v>
      </c>
      <c r="F10" s="76">
        <v>-36</v>
      </c>
      <c r="G10" s="76">
        <v>-32</v>
      </c>
      <c r="H10" s="76">
        <v>-43</v>
      </c>
      <c r="I10" s="77">
        <v>-42</v>
      </c>
      <c r="J10" s="77">
        <f>-80</f>
        <v>-80</v>
      </c>
    </row>
    <row r="11" spans="1:10" ht="21" customHeight="1">
      <c r="B11" s="78" t="s">
        <v>33</v>
      </c>
      <c r="C11" s="64"/>
      <c r="D11" s="79">
        <v>-55</v>
      </c>
      <c r="E11" s="79">
        <v>-55</v>
      </c>
      <c r="F11" s="79">
        <v>-92</v>
      </c>
      <c r="G11" s="79">
        <v>-49</v>
      </c>
      <c r="H11" s="79">
        <v>-50</v>
      </c>
      <c r="I11" s="80">
        <v>-80</v>
      </c>
      <c r="J11" s="80">
        <f>-11</f>
        <v>-11</v>
      </c>
    </row>
    <row r="12" spans="1:10" ht="21" customHeight="1">
      <c r="B12" s="78" t="s">
        <v>34</v>
      </c>
      <c r="C12" s="64"/>
      <c r="D12" s="79">
        <v>-91</v>
      </c>
      <c r="E12" s="79">
        <v>-58</v>
      </c>
      <c r="F12" s="79">
        <v>-60</v>
      </c>
      <c r="G12" s="79">
        <v>-88</v>
      </c>
      <c r="H12" s="79">
        <v>-112</v>
      </c>
      <c r="I12" s="80">
        <v>-184</v>
      </c>
      <c r="J12" s="80">
        <f>-250</f>
        <v>-250</v>
      </c>
    </row>
    <row r="13" spans="1:10" ht="21" customHeight="1">
      <c r="B13" s="78" t="s">
        <v>655</v>
      </c>
      <c r="C13" s="64"/>
      <c r="D13" s="79">
        <v>-25</v>
      </c>
      <c r="E13" s="79">
        <v>-141</v>
      </c>
      <c r="F13" s="79">
        <v>-84</v>
      </c>
      <c r="G13" s="79">
        <v>-216</v>
      </c>
      <c r="H13" s="79">
        <v>-137</v>
      </c>
      <c r="I13" s="80">
        <v>-66</v>
      </c>
      <c r="J13" s="80">
        <f>-305</f>
        <v>-305</v>
      </c>
    </row>
    <row r="14" spans="1:10" ht="21" customHeight="1">
      <c r="B14" s="81" t="s">
        <v>40</v>
      </c>
      <c r="C14" s="64"/>
      <c r="D14" s="82">
        <v>-190</v>
      </c>
      <c r="E14" s="82">
        <v>-239</v>
      </c>
      <c r="F14" s="82">
        <v>-1053</v>
      </c>
      <c r="G14" s="82" t="s">
        <v>123</v>
      </c>
      <c r="H14" s="82" t="s">
        <v>123</v>
      </c>
      <c r="I14" s="83" t="s">
        <v>123</v>
      </c>
      <c r="J14" s="83">
        <f>-322</f>
        <v>-322</v>
      </c>
    </row>
    <row r="15" spans="1:10" ht="21" customHeight="1" thickBot="1">
      <c r="B15" s="84" t="s">
        <v>35</v>
      </c>
      <c r="C15" s="64"/>
      <c r="D15" s="85">
        <v>-120</v>
      </c>
      <c r="E15" s="85">
        <v>-126</v>
      </c>
      <c r="F15" s="85">
        <v>-193</v>
      </c>
      <c r="G15" s="85">
        <v>-262</v>
      </c>
      <c r="H15" s="82">
        <v>-338</v>
      </c>
      <c r="I15" s="83">
        <v>-403</v>
      </c>
      <c r="J15" s="83">
        <f>-482</f>
        <v>-482</v>
      </c>
    </row>
    <row r="16" spans="1:10" ht="21" customHeight="1" thickTop="1" thickBot="1">
      <c r="B16" s="67" t="s">
        <v>36</v>
      </c>
      <c r="C16" s="64"/>
      <c r="D16" s="86">
        <v>-507</v>
      </c>
      <c r="E16" s="86">
        <v>-652</v>
      </c>
      <c r="F16" s="86">
        <v>-1518</v>
      </c>
      <c r="G16" s="86">
        <v>-647</v>
      </c>
      <c r="H16" s="86">
        <v>-680</v>
      </c>
      <c r="I16" s="87">
        <v>-775</v>
      </c>
      <c r="J16" s="87">
        <f>-1450</f>
        <v>-1450</v>
      </c>
    </row>
    <row r="17" spans="1:10" ht="21" customHeight="1" thickTop="1">
      <c r="B17" s="75" t="s">
        <v>656</v>
      </c>
      <c r="C17" s="64"/>
      <c r="D17" s="88" t="s">
        <v>123</v>
      </c>
      <c r="E17" s="88">
        <v>1336</v>
      </c>
      <c r="F17" s="88">
        <v>830</v>
      </c>
      <c r="G17" s="88">
        <v>1866</v>
      </c>
      <c r="H17" s="88" t="s">
        <v>123</v>
      </c>
      <c r="I17" s="89">
        <v>1445</v>
      </c>
      <c r="J17" s="88" t="s">
        <v>123</v>
      </c>
    </row>
    <row r="18" spans="1:10" ht="21" customHeight="1">
      <c r="B18" s="78" t="s">
        <v>37</v>
      </c>
      <c r="C18" s="64"/>
      <c r="D18" s="90" t="s">
        <v>123</v>
      </c>
      <c r="E18" s="90">
        <v>-1306</v>
      </c>
      <c r="F18" s="90" t="s">
        <v>123</v>
      </c>
      <c r="G18" s="90">
        <v>-1971</v>
      </c>
      <c r="H18" s="90" t="s">
        <v>123</v>
      </c>
      <c r="I18" s="91">
        <v>-1265</v>
      </c>
      <c r="J18" s="90" t="s">
        <v>123</v>
      </c>
    </row>
    <row r="19" spans="1:10" ht="21" customHeight="1">
      <c r="B19" s="81" t="s">
        <v>454</v>
      </c>
      <c r="C19" s="64"/>
      <c r="D19" s="92"/>
      <c r="E19" s="92"/>
      <c r="F19" s="92"/>
      <c r="G19" s="92"/>
      <c r="H19" s="92"/>
      <c r="I19" s="83">
        <v>580</v>
      </c>
      <c r="J19" s="92"/>
    </row>
    <row r="20" spans="1:10" ht="21" customHeight="1" thickBot="1">
      <c r="B20" s="84" t="s">
        <v>453</v>
      </c>
      <c r="C20" s="64"/>
      <c r="D20" s="85" t="s">
        <v>123</v>
      </c>
      <c r="E20" s="85" t="s">
        <v>123</v>
      </c>
      <c r="F20" s="85" t="s">
        <v>123</v>
      </c>
      <c r="G20" s="85">
        <v>-101</v>
      </c>
      <c r="H20" s="85">
        <v>-98</v>
      </c>
      <c r="I20" s="93">
        <v>-228</v>
      </c>
      <c r="J20" s="93">
        <v>-359</v>
      </c>
    </row>
    <row r="21" spans="1:10" ht="21" customHeight="1" thickTop="1" thickBot="1">
      <c r="B21" s="67" t="s">
        <v>38</v>
      </c>
      <c r="C21" s="64"/>
      <c r="D21" s="86">
        <v>706</v>
      </c>
      <c r="E21" s="86">
        <v>570</v>
      </c>
      <c r="F21" s="86">
        <v>535</v>
      </c>
      <c r="G21" s="86">
        <v>346</v>
      </c>
      <c r="H21" s="86">
        <v>275</v>
      </c>
      <c r="I21" s="87">
        <v>1055</v>
      </c>
      <c r="J21" s="87">
        <v>963</v>
      </c>
    </row>
    <row r="22" spans="1:10" ht="17.25" thickTop="1">
      <c r="I22" s="51"/>
      <c r="J22" s="51"/>
    </row>
    <row r="23" spans="1:10">
      <c r="A23" s="52" t="s">
        <v>21</v>
      </c>
    </row>
    <row r="24" spans="1:10" ht="27" customHeight="1">
      <c r="A24" s="799" t="s">
        <v>549</v>
      </c>
      <c r="B24" s="799"/>
      <c r="C24" s="799"/>
      <c r="D24" s="799"/>
      <c r="E24" s="799"/>
      <c r="F24" s="799"/>
      <c r="G24" s="799"/>
      <c r="H24" s="799"/>
      <c r="I24" s="799"/>
      <c r="J24" s="799"/>
    </row>
  </sheetData>
  <mergeCells count="1">
    <mergeCell ref="A24:J2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D17"/>
  <sheetViews>
    <sheetView workbookViewId="0">
      <selection activeCell="D5" sqref="D5"/>
    </sheetView>
  </sheetViews>
  <sheetFormatPr defaultRowHeight="16.5"/>
  <cols>
    <col min="1" max="1" width="9.140625" style="38"/>
    <col min="2" max="2" width="64.28515625" style="38" customWidth="1"/>
    <col min="3" max="3" width="3.28515625" style="38" customWidth="1"/>
    <col min="4" max="4" width="18.28515625" style="38" customWidth="1"/>
    <col min="5" max="16384" width="9.140625" style="38"/>
  </cols>
  <sheetData>
    <row r="1" spans="1:4" ht="20.25">
      <c r="A1" s="37" t="s">
        <v>660</v>
      </c>
      <c r="D1" s="96"/>
    </row>
    <row r="2" spans="1:4" ht="21" thickBot="1">
      <c r="A2" s="37"/>
      <c r="D2" s="96"/>
    </row>
    <row r="3" spans="1:4" ht="34.5" customHeight="1" thickTop="1" thickBot="1">
      <c r="A3" s="52"/>
      <c r="B3" s="5"/>
      <c r="D3" s="60" t="s">
        <v>617</v>
      </c>
    </row>
    <row r="4" spans="1:4" ht="21" customHeight="1" thickTop="1" thickBot="1">
      <c r="B4" s="97" t="s">
        <v>662</v>
      </c>
      <c r="C4" s="98"/>
      <c r="D4" s="99"/>
    </row>
    <row r="5" spans="1:4" ht="21" customHeight="1">
      <c r="A5" s="100"/>
      <c r="B5" s="101" t="s">
        <v>628</v>
      </c>
      <c r="C5" s="62"/>
      <c r="D5" s="700">
        <v>4</v>
      </c>
    </row>
    <row r="6" spans="1:4" ht="21" customHeight="1">
      <c r="A6" s="100"/>
      <c r="B6" s="102" t="s">
        <v>414</v>
      </c>
      <c r="C6" s="62"/>
      <c r="D6" s="125">
        <v>1</v>
      </c>
    </row>
    <row r="7" spans="1:4" ht="21" customHeight="1">
      <c r="A7" s="100"/>
      <c r="B7" s="102" t="s">
        <v>670</v>
      </c>
      <c r="C7" s="62"/>
      <c r="D7" s="125">
        <f>-1.1</f>
        <v>-1.1000000000000001</v>
      </c>
    </row>
    <row r="8" spans="1:4" ht="21" customHeight="1">
      <c r="A8" s="100"/>
      <c r="B8" s="102" t="s">
        <v>671</v>
      </c>
      <c r="C8" s="62"/>
      <c r="D8" s="125">
        <f>-1.5</f>
        <v>-1.5</v>
      </c>
    </row>
    <row r="9" spans="1:4" ht="21" customHeight="1" thickBot="1">
      <c r="A9" s="100"/>
      <c r="B9" s="103" t="s">
        <v>663</v>
      </c>
      <c r="C9" s="62"/>
      <c r="D9" s="701">
        <f>-0.7</f>
        <v>-0.7</v>
      </c>
    </row>
    <row r="10" spans="1:4" s="94" customFormat="1" ht="21" customHeight="1" thickBot="1">
      <c r="B10" s="46" t="s">
        <v>661</v>
      </c>
      <c r="C10" s="41"/>
      <c r="D10" s="131">
        <v>1.7</v>
      </c>
    </row>
    <row r="11" spans="1:4" ht="21.75" customHeight="1">
      <c r="B11" s="62"/>
      <c r="C11" s="62"/>
      <c r="D11" s="62"/>
    </row>
    <row r="12" spans="1:4" ht="18.75">
      <c r="A12" s="52" t="s">
        <v>21</v>
      </c>
      <c r="B12" s="62"/>
      <c r="C12" s="62"/>
      <c r="D12" s="62"/>
    </row>
    <row r="13" spans="1:4" ht="58.5" customHeight="1">
      <c r="A13" s="800" t="s">
        <v>752</v>
      </c>
      <c r="B13" s="800"/>
      <c r="C13" s="800"/>
      <c r="D13" s="800"/>
    </row>
    <row r="14" spans="1:4" ht="24.75" customHeight="1">
      <c r="A14" s="801" t="s">
        <v>753</v>
      </c>
      <c r="B14" s="801"/>
      <c r="C14" s="801"/>
      <c r="D14" s="801"/>
    </row>
    <row r="16" spans="1:4">
      <c r="B16" s="104"/>
    </row>
    <row r="17" spans="2:2">
      <c r="B17" s="104"/>
    </row>
  </sheetData>
  <mergeCells count="2">
    <mergeCell ref="A13:D13"/>
    <mergeCell ref="A14:D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F37"/>
  <sheetViews>
    <sheetView zoomScale="90" zoomScaleNormal="90" workbookViewId="0">
      <selection activeCell="F6" sqref="F6"/>
    </sheetView>
  </sheetViews>
  <sheetFormatPr defaultRowHeight="16.5"/>
  <cols>
    <col min="1" max="1" width="9.140625" style="38"/>
    <col min="2" max="2" width="95" style="38" bestFit="1" customWidth="1"/>
    <col min="3" max="3" width="3.28515625" style="38" customWidth="1"/>
    <col min="4" max="6" width="13.85546875" style="38" customWidth="1"/>
    <col min="7" max="16384" width="9.140625" style="38"/>
  </cols>
  <sheetData>
    <row r="1" spans="1:6" ht="20.25">
      <c r="A1" s="37" t="s">
        <v>424</v>
      </c>
      <c r="D1" s="105"/>
    </row>
    <row r="2" spans="1:6" ht="17.25" thickBot="1">
      <c r="D2" s="5" t="s">
        <v>20</v>
      </c>
      <c r="E2" s="5" t="s">
        <v>18</v>
      </c>
    </row>
    <row r="3" spans="1:6" ht="35.1" customHeight="1" thickTop="1" thickBot="1">
      <c r="B3" s="5"/>
      <c r="C3" s="106"/>
      <c r="D3" s="60">
        <v>2019</v>
      </c>
      <c r="E3" s="60">
        <v>2020</v>
      </c>
      <c r="F3" s="60">
        <v>2021</v>
      </c>
    </row>
    <row r="4" spans="1:6" ht="21" customHeight="1" thickTop="1" thickBot="1">
      <c r="B4" s="97" t="s">
        <v>423</v>
      </c>
      <c r="D4" s="107"/>
      <c r="E4" s="108"/>
      <c r="F4" s="108"/>
    </row>
    <row r="5" spans="1:6" ht="21" customHeight="1">
      <c r="B5" s="109" t="s">
        <v>409</v>
      </c>
      <c r="C5" s="41"/>
      <c r="D5" s="110">
        <v>19</v>
      </c>
      <c r="E5" s="111">
        <v>17.7</v>
      </c>
      <c r="F5" s="111">
        <v>17</v>
      </c>
    </row>
    <row r="6" spans="1:6" ht="21" customHeight="1">
      <c r="B6" s="59" t="s">
        <v>467</v>
      </c>
      <c r="D6" s="112">
        <v>-0.2</v>
      </c>
      <c r="E6" s="113">
        <v>-0.3</v>
      </c>
      <c r="F6" s="113">
        <f>-0.2</f>
        <v>-0.2</v>
      </c>
    </row>
    <row r="7" spans="1:6" ht="21" customHeight="1" thickBot="1">
      <c r="B7" s="58" t="s">
        <v>410</v>
      </c>
      <c r="D7" s="114">
        <v>0.3</v>
      </c>
      <c r="E7" s="115">
        <v>1</v>
      </c>
      <c r="F7" s="115">
        <v>1</v>
      </c>
    </row>
    <row r="8" spans="1:6" ht="21" customHeight="1" thickBot="1">
      <c r="B8" s="116" t="s">
        <v>462</v>
      </c>
      <c r="C8" s="94"/>
      <c r="D8" s="117">
        <v>19.100000000000001</v>
      </c>
      <c r="E8" s="118">
        <v>18.399999999999999</v>
      </c>
      <c r="F8" s="118">
        <f>17.8</f>
        <v>17.8</v>
      </c>
    </row>
    <row r="9" spans="1:6" ht="21" customHeight="1" thickBot="1">
      <c r="B9" s="119" t="s">
        <v>256</v>
      </c>
      <c r="D9" s="120">
        <v>-5</v>
      </c>
      <c r="E9" s="121">
        <v>-5</v>
      </c>
      <c r="F9" s="121">
        <f>-4.6</f>
        <v>-4.5999999999999996</v>
      </c>
    </row>
    <row r="10" spans="1:6" ht="21" customHeight="1" thickBot="1">
      <c r="B10" s="116" t="s">
        <v>461</v>
      </c>
      <c r="C10" s="94"/>
      <c r="D10" s="117">
        <v>14.1</v>
      </c>
      <c r="E10" s="118">
        <v>13.4</v>
      </c>
      <c r="F10" s="118">
        <v>13.2</v>
      </c>
    </row>
    <row r="12" spans="1:6">
      <c r="A12" s="52" t="s">
        <v>21</v>
      </c>
    </row>
    <row r="13" spans="1:6" s="55" customFormat="1" ht="18.75" customHeight="1">
      <c r="A13" s="802" t="s">
        <v>478</v>
      </c>
      <c r="B13" s="802"/>
      <c r="C13" s="802"/>
      <c r="D13" s="802"/>
      <c r="E13" s="802"/>
      <c r="F13" s="802"/>
    </row>
    <row r="14" spans="1:6" s="55" customFormat="1" ht="33.75" customHeight="1">
      <c r="A14" s="799" t="s">
        <v>664</v>
      </c>
      <c r="B14" s="799"/>
      <c r="C14" s="799"/>
      <c r="D14" s="799"/>
      <c r="E14" s="799"/>
      <c r="F14" s="799"/>
    </row>
    <row r="15" spans="1:6" ht="17.25" thickBot="1">
      <c r="A15" s="55"/>
      <c r="E15" s="5" t="s">
        <v>20</v>
      </c>
    </row>
    <row r="16" spans="1:6" ht="35.1" customHeight="1" thickTop="1" thickBot="1">
      <c r="B16" s="5"/>
      <c r="C16" s="106"/>
      <c r="D16" s="60">
        <v>2019</v>
      </c>
      <c r="E16" s="60">
        <v>2020</v>
      </c>
      <c r="F16" s="60">
        <v>2021</v>
      </c>
    </row>
    <row r="17" spans="2:6" ht="21" customHeight="1" thickTop="1" thickBot="1">
      <c r="B17" s="97" t="s">
        <v>465</v>
      </c>
      <c r="D17" s="107"/>
      <c r="E17" s="108"/>
      <c r="F17" s="108"/>
    </row>
    <row r="18" spans="2:6" ht="21" customHeight="1">
      <c r="B18" s="109" t="s">
        <v>409</v>
      </c>
      <c r="D18" s="122"/>
      <c r="E18" s="123">
        <v>14.1</v>
      </c>
      <c r="F18" s="123">
        <v>13.4</v>
      </c>
    </row>
    <row r="19" spans="2:6" ht="21" customHeight="1">
      <c r="B19" s="59" t="s">
        <v>466</v>
      </c>
      <c r="D19" s="124"/>
      <c r="E19" s="125">
        <v>0.8</v>
      </c>
      <c r="F19" s="125">
        <v>1.2</v>
      </c>
    </row>
    <row r="20" spans="2:6" ht="21" customHeight="1">
      <c r="B20" s="702" t="s">
        <v>657</v>
      </c>
      <c r="D20" s="124"/>
      <c r="E20" s="125">
        <v>0.3</v>
      </c>
      <c r="F20" s="125">
        <v>0.2</v>
      </c>
    </row>
    <row r="21" spans="2:6" ht="21" customHeight="1">
      <c r="B21" s="702" t="s">
        <v>754</v>
      </c>
      <c r="D21" s="124"/>
      <c r="E21" s="124" t="s">
        <v>123</v>
      </c>
      <c r="F21" s="125">
        <v>0.1</v>
      </c>
    </row>
    <row r="22" spans="2:6" ht="21" customHeight="1">
      <c r="B22" s="50" t="s">
        <v>659</v>
      </c>
      <c r="D22" s="124"/>
      <c r="E22" s="125">
        <v>-0.2</v>
      </c>
      <c r="F22" s="125">
        <f>-0.2</f>
        <v>-0.2</v>
      </c>
    </row>
    <row r="23" spans="2:6" ht="21" customHeight="1">
      <c r="B23" s="50" t="s">
        <v>460</v>
      </c>
      <c r="D23" s="124"/>
      <c r="E23" s="125">
        <v>-0.2</v>
      </c>
      <c r="F23" s="125">
        <f>-0.4</f>
        <v>-0.4</v>
      </c>
    </row>
    <row r="24" spans="2:6" ht="21" customHeight="1">
      <c r="B24" s="59" t="s">
        <v>457</v>
      </c>
      <c r="D24" s="124"/>
      <c r="E24" s="125">
        <v>-0.8</v>
      </c>
      <c r="F24" s="125">
        <f>-0.8</f>
        <v>-0.8</v>
      </c>
    </row>
    <row r="25" spans="2:6" ht="21" customHeight="1">
      <c r="B25" s="126" t="s">
        <v>641</v>
      </c>
      <c r="D25" s="127"/>
      <c r="E25" s="124" t="s">
        <v>123</v>
      </c>
      <c r="F25" s="701">
        <f>-0.2</f>
        <v>-0.2</v>
      </c>
    </row>
    <row r="26" spans="2:6" ht="21" customHeight="1">
      <c r="B26" s="126" t="s">
        <v>718</v>
      </c>
      <c r="D26" s="124"/>
      <c r="E26" s="125">
        <v>-0.1</v>
      </c>
      <c r="F26" s="125">
        <f>-0.1</f>
        <v>-0.1</v>
      </c>
    </row>
    <row r="27" spans="2:6" ht="21" customHeight="1">
      <c r="B27" s="126" t="s">
        <v>497</v>
      </c>
      <c r="D27" s="127"/>
      <c r="E27" s="125">
        <v>-0.2</v>
      </c>
      <c r="F27" s="125" t="s">
        <v>123</v>
      </c>
    </row>
    <row r="28" spans="2:6" ht="21" customHeight="1" thickBot="1">
      <c r="B28" s="58" t="s">
        <v>508</v>
      </c>
      <c r="D28" s="128"/>
      <c r="E28" s="129">
        <v>-0.3</v>
      </c>
      <c r="F28" s="129" t="s">
        <v>123</v>
      </c>
    </row>
    <row r="29" spans="2:6" ht="21" customHeight="1" thickBot="1">
      <c r="B29" s="116" t="s">
        <v>717</v>
      </c>
      <c r="C29" s="94"/>
      <c r="D29" s="130"/>
      <c r="E29" s="131">
        <v>13.4</v>
      </c>
      <c r="F29" s="131">
        <v>13.2</v>
      </c>
    </row>
    <row r="30" spans="2:6" ht="21" customHeight="1" thickBot="1">
      <c r="B30" s="132" t="s">
        <v>422</v>
      </c>
      <c r="C30" s="28"/>
      <c r="D30" s="133"/>
      <c r="E30" s="134">
        <v>-1.6</v>
      </c>
      <c r="F30" s="134">
        <f>-1.4</f>
        <v>-1.4</v>
      </c>
    </row>
    <row r="31" spans="2:6" ht="21" customHeight="1" thickBot="1">
      <c r="B31" s="116" t="s">
        <v>326</v>
      </c>
      <c r="C31" s="94"/>
      <c r="D31" s="130"/>
      <c r="E31" s="131">
        <v>11.8</v>
      </c>
      <c r="F31" s="131">
        <v>11.8</v>
      </c>
    </row>
    <row r="32" spans="2:6" ht="18.75">
      <c r="B32" s="56"/>
    </row>
    <row r="33" spans="1:6">
      <c r="A33" s="52" t="s">
        <v>21</v>
      </c>
    </row>
    <row r="34" spans="1:6" s="55" customFormat="1" ht="33.75" customHeight="1">
      <c r="A34" s="799" t="s">
        <v>665</v>
      </c>
      <c r="B34" s="799"/>
      <c r="C34" s="799"/>
      <c r="D34" s="799"/>
      <c r="E34" s="799"/>
      <c r="F34" s="799"/>
    </row>
    <row r="35" spans="1:6" s="55" customFormat="1">
      <c r="A35" s="799" t="s">
        <v>666</v>
      </c>
      <c r="B35" s="799"/>
      <c r="C35" s="799"/>
      <c r="D35" s="799"/>
      <c r="E35" s="799"/>
      <c r="F35" s="799"/>
    </row>
    <row r="36" spans="1:6" s="55" customFormat="1">
      <c r="A36" s="799" t="s">
        <v>667</v>
      </c>
      <c r="B36" s="799"/>
      <c r="C36" s="799"/>
      <c r="D36" s="799"/>
      <c r="E36" s="799"/>
      <c r="F36" s="799"/>
    </row>
    <row r="37" spans="1:6" ht="24.75" customHeight="1"/>
  </sheetData>
  <mergeCells count="5">
    <mergeCell ref="A35:F35"/>
    <mergeCell ref="A36:F36"/>
    <mergeCell ref="A34:F34"/>
    <mergeCell ref="A13:F13"/>
    <mergeCell ref="A14:F1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37"/>
  <sheetViews>
    <sheetView workbookViewId="0">
      <selection activeCell="H5" sqref="H5"/>
    </sheetView>
  </sheetViews>
  <sheetFormatPr defaultRowHeight="16.5"/>
  <cols>
    <col min="1" max="1" width="9.140625" style="2"/>
    <col min="2" max="2" width="71.28515625" style="38" customWidth="1"/>
    <col min="3" max="3" width="3.28515625" style="2" customWidth="1"/>
    <col min="4" max="8" width="10.7109375" style="2" customWidth="1"/>
    <col min="9" max="9" width="10" style="2" customWidth="1"/>
    <col min="10" max="16384" width="9.140625" style="2"/>
  </cols>
  <sheetData>
    <row r="1" spans="1:8" ht="20.25">
      <c r="A1" s="1" t="s">
        <v>427</v>
      </c>
    </row>
    <row r="2" spans="1:8" ht="17.25" thickBot="1"/>
    <row r="3" spans="1:8" ht="33.75" customHeight="1" thickTop="1" thickBot="1">
      <c r="B3" s="136" t="s">
        <v>29</v>
      </c>
      <c r="D3" s="35">
        <v>2015</v>
      </c>
      <c r="E3" s="35">
        <v>2016</v>
      </c>
      <c r="F3" s="35">
        <v>2017</v>
      </c>
      <c r="G3" s="35">
        <v>2018</v>
      </c>
      <c r="H3" s="35">
        <v>2019</v>
      </c>
    </row>
    <row r="4" spans="1:8" ht="20.25" customHeight="1" thickTop="1">
      <c r="B4" s="137" t="s">
        <v>76</v>
      </c>
      <c r="D4" s="138">
        <v>336</v>
      </c>
      <c r="E4" s="138">
        <v>357</v>
      </c>
      <c r="F4" s="139"/>
      <c r="G4" s="139"/>
      <c r="H4" s="139"/>
    </row>
    <row r="5" spans="1:8" ht="20.25" customHeight="1">
      <c r="B5" s="137" t="s">
        <v>53</v>
      </c>
      <c r="D5" s="140"/>
      <c r="E5" s="140"/>
      <c r="F5" s="141">
        <v>372</v>
      </c>
      <c r="G5" s="141">
        <v>640</v>
      </c>
      <c r="H5" s="141">
        <v>694</v>
      </c>
    </row>
    <row r="6" spans="1:8" ht="20.25" customHeight="1">
      <c r="B6" s="137" t="s">
        <v>54</v>
      </c>
      <c r="D6" s="142"/>
      <c r="E6" s="142"/>
      <c r="F6" s="143">
        <v>-5</v>
      </c>
      <c r="G6" s="143">
        <v>41</v>
      </c>
      <c r="H6" s="143">
        <v>73</v>
      </c>
    </row>
    <row r="7" spans="1:8" ht="20.25" customHeight="1">
      <c r="B7" s="137" t="s">
        <v>55</v>
      </c>
      <c r="D7" s="142"/>
      <c r="E7" s="142"/>
      <c r="F7" s="143" t="s">
        <v>123</v>
      </c>
      <c r="G7" s="143">
        <v>22</v>
      </c>
      <c r="H7" s="143">
        <v>52</v>
      </c>
    </row>
    <row r="8" spans="1:8" ht="20.25" customHeight="1">
      <c r="B8" s="137" t="s">
        <v>264</v>
      </c>
      <c r="D8" s="142"/>
      <c r="E8" s="142"/>
      <c r="F8" s="142"/>
      <c r="G8" s="142"/>
      <c r="H8" s="142"/>
    </row>
    <row r="9" spans="1:8" ht="20.25" customHeight="1">
      <c r="B9" s="137" t="s">
        <v>56</v>
      </c>
      <c r="D9" s="142"/>
      <c r="E9" s="142"/>
      <c r="F9" s="143">
        <v>21</v>
      </c>
      <c r="G9" s="143">
        <v>25</v>
      </c>
      <c r="H9" s="143">
        <v>26</v>
      </c>
    </row>
    <row r="10" spans="1:8" ht="20.25" customHeight="1" thickBot="1">
      <c r="B10" s="137" t="s">
        <v>57</v>
      </c>
      <c r="D10" s="144">
        <v>-12</v>
      </c>
      <c r="E10" s="144">
        <v>-6</v>
      </c>
      <c r="F10" s="144">
        <v>-20</v>
      </c>
      <c r="G10" s="144">
        <v>-20</v>
      </c>
      <c r="H10" s="145">
        <v>-35</v>
      </c>
    </row>
    <row r="11" spans="1:8" ht="20.25" customHeight="1" thickTop="1" thickBot="1">
      <c r="B11" s="146" t="s">
        <v>64</v>
      </c>
      <c r="D11" s="147">
        <v>324</v>
      </c>
      <c r="E11" s="147">
        <v>351</v>
      </c>
      <c r="F11" s="147">
        <v>368</v>
      </c>
      <c r="G11" s="147">
        <v>708</v>
      </c>
      <c r="H11" s="147">
        <v>810</v>
      </c>
    </row>
    <row r="12" spans="1:8" ht="20.25" customHeight="1" thickTop="1">
      <c r="B12" s="148" t="s">
        <v>65</v>
      </c>
      <c r="D12" s="138">
        <v>1</v>
      </c>
      <c r="E12" s="138">
        <v>-212</v>
      </c>
      <c r="F12" s="138">
        <v>-93</v>
      </c>
      <c r="G12" s="138">
        <v>90</v>
      </c>
      <c r="H12" s="138">
        <v>-164</v>
      </c>
    </row>
    <row r="13" spans="1:8" ht="20.25" customHeight="1">
      <c r="B13" s="149" t="s">
        <v>66</v>
      </c>
      <c r="D13" s="141">
        <v>-90</v>
      </c>
      <c r="E13" s="141">
        <v>-82</v>
      </c>
      <c r="F13" s="141">
        <v>-119</v>
      </c>
      <c r="G13" s="141">
        <v>-207</v>
      </c>
      <c r="H13" s="141">
        <v>-395</v>
      </c>
    </row>
    <row r="14" spans="1:8" ht="20.25" customHeight="1">
      <c r="B14" s="149" t="s">
        <v>67</v>
      </c>
      <c r="D14" s="141">
        <v>49</v>
      </c>
      <c r="E14" s="141">
        <v>-95</v>
      </c>
      <c r="F14" s="141">
        <v>-80</v>
      </c>
      <c r="G14" s="141">
        <v>-38</v>
      </c>
      <c r="H14" s="141">
        <v>-169</v>
      </c>
    </row>
    <row r="15" spans="1:8" ht="20.25" customHeight="1">
      <c r="B15" s="137" t="s">
        <v>68</v>
      </c>
      <c r="D15" s="143">
        <v>-99</v>
      </c>
      <c r="E15" s="143">
        <v>-90</v>
      </c>
      <c r="F15" s="143">
        <v>-104</v>
      </c>
      <c r="G15" s="143">
        <v>-114</v>
      </c>
      <c r="H15" s="143">
        <v>-127</v>
      </c>
    </row>
    <row r="16" spans="1:8" ht="20.25" customHeight="1" thickBot="1">
      <c r="B16" s="150" t="s">
        <v>69</v>
      </c>
      <c r="D16" s="144" t="s">
        <v>123</v>
      </c>
      <c r="E16" s="144" t="s">
        <v>123</v>
      </c>
      <c r="F16" s="144" t="s">
        <v>123</v>
      </c>
      <c r="G16" s="144">
        <v>31</v>
      </c>
      <c r="H16" s="144">
        <v>31</v>
      </c>
    </row>
    <row r="17" spans="1:8" ht="20.25" customHeight="1" thickTop="1" thickBot="1">
      <c r="B17" s="146" t="s">
        <v>70</v>
      </c>
      <c r="D17" s="147">
        <v>185</v>
      </c>
      <c r="E17" s="147">
        <v>-128</v>
      </c>
      <c r="F17" s="147">
        <v>-28</v>
      </c>
      <c r="G17" s="147">
        <v>470</v>
      </c>
      <c r="H17" s="147">
        <v>-14</v>
      </c>
    </row>
    <row r="18" spans="1:8" ht="20.25" customHeight="1" thickTop="1" thickBot="1">
      <c r="B18" s="148" t="s">
        <v>71</v>
      </c>
      <c r="D18" s="138">
        <v>64</v>
      </c>
      <c r="E18" s="138">
        <v>28</v>
      </c>
      <c r="F18" s="138">
        <v>1</v>
      </c>
      <c r="G18" s="138">
        <v>-60</v>
      </c>
      <c r="H18" s="138">
        <v>130</v>
      </c>
    </row>
    <row r="19" spans="1:8" ht="20.25" customHeight="1" thickTop="1" thickBot="1">
      <c r="B19" s="146" t="s">
        <v>72</v>
      </c>
      <c r="D19" s="147">
        <v>249</v>
      </c>
      <c r="E19" s="147">
        <v>-100</v>
      </c>
      <c r="F19" s="147">
        <v>-27</v>
      </c>
      <c r="G19" s="147">
        <v>410</v>
      </c>
      <c r="H19" s="147">
        <v>116</v>
      </c>
    </row>
    <row r="20" spans="1:8" ht="17.25" thickTop="1"/>
    <row r="22" spans="1:8" ht="21" thickBot="1">
      <c r="A22" s="1" t="s">
        <v>358</v>
      </c>
    </row>
    <row r="23" spans="1:8" ht="34.5" customHeight="1" thickTop="1" thickBot="1">
      <c r="B23" s="136" t="s">
        <v>29</v>
      </c>
      <c r="D23" s="35">
        <v>2015</v>
      </c>
      <c r="E23" s="35">
        <v>2016</v>
      </c>
      <c r="F23" s="35">
        <v>2017</v>
      </c>
      <c r="G23" s="35">
        <v>2018</v>
      </c>
      <c r="H23" s="35">
        <v>2019</v>
      </c>
    </row>
    <row r="24" spans="1:8" ht="20.25" customHeight="1" thickTop="1">
      <c r="B24" s="137" t="s">
        <v>359</v>
      </c>
      <c r="D24" s="142"/>
      <c r="E24" s="142"/>
      <c r="F24" s="142"/>
      <c r="G24" s="142"/>
      <c r="H24" s="143">
        <v>810</v>
      </c>
    </row>
    <row r="25" spans="1:8" ht="20.25" customHeight="1">
      <c r="B25" s="137" t="s">
        <v>360</v>
      </c>
      <c r="D25" s="142"/>
      <c r="E25" s="142"/>
      <c r="F25" s="142"/>
      <c r="G25" s="142"/>
      <c r="H25" s="143">
        <v>-127</v>
      </c>
    </row>
    <row r="26" spans="1:8" s="151" customFormat="1" ht="20.25" customHeight="1">
      <c r="B26" s="152" t="s">
        <v>361</v>
      </c>
      <c r="D26" s="153"/>
      <c r="E26" s="153"/>
      <c r="F26" s="153"/>
      <c r="G26" s="153"/>
      <c r="H26" s="154">
        <v>683</v>
      </c>
    </row>
    <row r="27" spans="1:8" ht="20.25" customHeight="1">
      <c r="B27" s="137" t="s">
        <v>362</v>
      </c>
      <c r="D27" s="142"/>
      <c r="E27" s="142"/>
      <c r="F27" s="142"/>
      <c r="G27" s="142"/>
      <c r="H27" s="143">
        <v>-128</v>
      </c>
    </row>
    <row r="28" spans="1:8" s="151" customFormat="1" ht="20.25" customHeight="1">
      <c r="B28" s="152" t="s">
        <v>363</v>
      </c>
      <c r="D28" s="153"/>
      <c r="E28" s="153"/>
      <c r="F28" s="153"/>
      <c r="G28" s="153"/>
      <c r="H28" s="154">
        <v>555</v>
      </c>
    </row>
    <row r="29" spans="1:8" ht="20.25" customHeight="1">
      <c r="B29" s="137" t="s">
        <v>364</v>
      </c>
      <c r="D29" s="142"/>
      <c r="E29" s="142"/>
      <c r="F29" s="142"/>
      <c r="G29" s="142"/>
      <c r="H29" s="143">
        <v>-23</v>
      </c>
    </row>
    <row r="30" spans="1:8" s="151" customFormat="1" ht="20.25" customHeight="1">
      <c r="B30" s="152" t="s">
        <v>365</v>
      </c>
      <c r="D30" s="153"/>
      <c r="E30" s="153"/>
      <c r="F30" s="153"/>
      <c r="G30" s="153"/>
      <c r="H30" s="154">
        <v>532</v>
      </c>
    </row>
    <row r="31" spans="1:8" ht="20.25" customHeight="1">
      <c r="B31" s="137"/>
      <c r="D31" s="143"/>
      <c r="E31" s="143"/>
      <c r="F31" s="143"/>
      <c r="G31" s="143"/>
      <c r="H31" s="143"/>
    </row>
    <row r="32" spans="1:8" ht="20.25" customHeight="1" thickBot="1">
      <c r="B32" s="137" t="s">
        <v>366</v>
      </c>
      <c r="D32" s="142"/>
      <c r="E32" s="142"/>
      <c r="F32" s="142"/>
      <c r="G32" s="142"/>
      <c r="H32" s="143">
        <v>720</v>
      </c>
    </row>
    <row r="33" spans="2:8" ht="32.25" customHeight="1" thickTop="1" thickBot="1">
      <c r="B33" s="146" t="s">
        <v>358</v>
      </c>
      <c r="D33" s="155"/>
      <c r="E33" s="155"/>
      <c r="F33" s="155"/>
      <c r="G33" s="155"/>
      <c r="H33" s="156">
        <v>73.900000000000006</v>
      </c>
    </row>
    <row r="34" spans="2:8" ht="17.25" thickTop="1"/>
    <row r="37" spans="2:8">
      <c r="B37" s="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G34"/>
  <sheetViews>
    <sheetView workbookViewId="0">
      <selection activeCell="K20" sqref="K20"/>
    </sheetView>
  </sheetViews>
  <sheetFormatPr defaultRowHeight="16.5"/>
  <cols>
    <col min="1" max="1" width="9.140625" style="2"/>
    <col min="2" max="2" width="71.28515625" style="38" customWidth="1"/>
    <col min="3" max="3" width="3.28515625" style="2" customWidth="1"/>
    <col min="4" max="6" width="14.42578125" style="2" customWidth="1"/>
    <col min="7" max="16384" width="9.140625" style="2"/>
  </cols>
  <sheetData>
    <row r="1" spans="1:7" ht="20.25">
      <c r="A1" s="1" t="s">
        <v>528</v>
      </c>
    </row>
    <row r="2" spans="1:7" ht="20.25">
      <c r="A2" s="1"/>
      <c r="G2" s="29"/>
    </row>
    <row r="3" spans="1:7" ht="17.25" thickBot="1">
      <c r="D3" s="157" t="s">
        <v>20</v>
      </c>
      <c r="E3" s="157" t="s">
        <v>18</v>
      </c>
    </row>
    <row r="4" spans="1:7" ht="35.1" customHeight="1" thickTop="1" thickBot="1">
      <c r="B4" s="159" t="s">
        <v>29</v>
      </c>
      <c r="D4" s="189">
        <v>2019</v>
      </c>
      <c r="E4" s="189" t="s">
        <v>582</v>
      </c>
      <c r="F4" s="189">
        <v>2021</v>
      </c>
    </row>
    <row r="5" spans="1:7" ht="21" customHeight="1" thickTop="1">
      <c r="B5" s="160" t="s">
        <v>446</v>
      </c>
      <c r="D5" s="161">
        <v>350</v>
      </c>
      <c r="E5" s="161">
        <v>431</v>
      </c>
      <c r="F5" s="161">
        <v>537</v>
      </c>
    </row>
    <row r="6" spans="1:7" ht="21" customHeight="1">
      <c r="B6" s="163" t="s">
        <v>445</v>
      </c>
      <c r="D6" s="164">
        <v>469</v>
      </c>
      <c r="E6" s="162">
        <v>817</v>
      </c>
      <c r="F6" s="162">
        <v>788</v>
      </c>
    </row>
    <row r="7" spans="1:7" ht="21" customHeight="1">
      <c r="B7" s="163" t="s">
        <v>56</v>
      </c>
      <c r="D7" s="164">
        <v>26</v>
      </c>
      <c r="E7" s="164">
        <v>6</v>
      </c>
      <c r="F7" s="164">
        <v>-24</v>
      </c>
    </row>
    <row r="8" spans="1:7" ht="21" customHeight="1" thickBot="1">
      <c r="B8" s="165" t="s">
        <v>57</v>
      </c>
      <c r="D8" s="166">
        <v>-35</v>
      </c>
      <c r="E8" s="167">
        <v>-55</v>
      </c>
      <c r="F8" s="167">
        <v>-71</v>
      </c>
    </row>
    <row r="9" spans="1:7" ht="21" customHeight="1" thickTop="1" thickBot="1">
      <c r="B9" s="168" t="s">
        <v>64</v>
      </c>
      <c r="D9" s="169">
        <v>810</v>
      </c>
      <c r="E9" s="169">
        <v>1199</v>
      </c>
      <c r="F9" s="169">
        <v>1230</v>
      </c>
    </row>
    <row r="10" spans="1:7" ht="21" customHeight="1" thickTop="1">
      <c r="B10" s="170" t="s">
        <v>458</v>
      </c>
      <c r="D10" s="171">
        <v>-164</v>
      </c>
      <c r="E10" s="171">
        <v>101</v>
      </c>
      <c r="F10" s="171">
        <v>-1125</v>
      </c>
    </row>
    <row r="11" spans="1:7" ht="21" customHeight="1">
      <c r="B11" s="163" t="s">
        <v>66</v>
      </c>
      <c r="D11" s="172">
        <v>-395</v>
      </c>
      <c r="E11" s="172">
        <v>-482</v>
      </c>
      <c r="F11" s="172">
        <v>-639</v>
      </c>
    </row>
    <row r="12" spans="1:7" ht="21" customHeight="1">
      <c r="B12" s="163" t="s">
        <v>67</v>
      </c>
      <c r="D12" s="172">
        <v>-169</v>
      </c>
      <c r="E12" s="172">
        <v>281</v>
      </c>
      <c r="F12" s="172">
        <v>-65</v>
      </c>
    </row>
    <row r="13" spans="1:7" ht="21" customHeight="1">
      <c r="B13" s="163" t="s">
        <v>68</v>
      </c>
      <c r="D13" s="172">
        <v>-127</v>
      </c>
      <c r="E13" s="172">
        <v>-191</v>
      </c>
      <c r="F13" s="172">
        <v>-217</v>
      </c>
    </row>
    <row r="14" spans="1:7" ht="21" customHeight="1" thickBot="1">
      <c r="B14" s="165" t="s">
        <v>69</v>
      </c>
      <c r="D14" s="173">
        <v>31</v>
      </c>
      <c r="E14" s="173">
        <v>36</v>
      </c>
      <c r="F14" s="173">
        <v>128</v>
      </c>
    </row>
    <row r="15" spans="1:7" ht="21" customHeight="1" thickBot="1">
      <c r="B15" s="174" t="s">
        <v>70</v>
      </c>
      <c r="D15" s="175">
        <v>-14</v>
      </c>
      <c r="E15" s="175">
        <v>944</v>
      </c>
      <c r="F15" s="175">
        <v>-688</v>
      </c>
    </row>
    <row r="16" spans="1:7" ht="21" customHeight="1" thickBot="1">
      <c r="B16" s="176" t="s">
        <v>71</v>
      </c>
      <c r="D16" s="177">
        <v>130</v>
      </c>
      <c r="E16" s="177">
        <v>-110</v>
      </c>
      <c r="F16" s="177">
        <v>-21</v>
      </c>
    </row>
    <row r="17" spans="1:6" ht="21" customHeight="1" thickBot="1">
      <c r="B17" s="174" t="s">
        <v>72</v>
      </c>
      <c r="D17" s="175">
        <v>116</v>
      </c>
      <c r="E17" s="175">
        <v>834</v>
      </c>
      <c r="F17" s="175">
        <v>-709</v>
      </c>
    </row>
    <row r="19" spans="1:6" ht="20.25">
      <c r="A19" s="1" t="s">
        <v>358</v>
      </c>
    </row>
    <row r="20" spans="1:6" ht="21" thickBot="1">
      <c r="A20" s="1"/>
      <c r="D20" s="157" t="s">
        <v>20</v>
      </c>
    </row>
    <row r="21" spans="1:6" ht="35.1" customHeight="1" thickTop="1" thickBot="1">
      <c r="B21" s="178" t="s">
        <v>29</v>
      </c>
      <c r="D21" s="189">
        <v>2019</v>
      </c>
      <c r="E21" s="189" t="s">
        <v>582</v>
      </c>
      <c r="F21" s="189">
        <v>2021</v>
      </c>
    </row>
    <row r="22" spans="1:6" ht="21" customHeight="1" thickTop="1">
      <c r="B22" s="179" t="s">
        <v>64</v>
      </c>
      <c r="D22" s="180">
        <v>810</v>
      </c>
      <c r="E22" s="180">
        <v>1199</v>
      </c>
      <c r="F22" s="180">
        <v>1230</v>
      </c>
    </row>
    <row r="23" spans="1:6" ht="21" customHeight="1">
      <c r="B23" s="181" t="s">
        <v>464</v>
      </c>
      <c r="D23" s="143">
        <v>-163</v>
      </c>
      <c r="E23" s="143">
        <v>-199</v>
      </c>
      <c r="F23" s="143">
        <v>-243</v>
      </c>
    </row>
    <row r="24" spans="1:6" ht="21" customHeight="1" thickBot="1">
      <c r="B24" s="182" t="s">
        <v>360</v>
      </c>
      <c r="D24" s="145">
        <v>-92</v>
      </c>
      <c r="E24" s="145">
        <v>-143</v>
      </c>
      <c r="F24" s="145">
        <v>-173</v>
      </c>
    </row>
    <row r="25" spans="1:6" s="151" customFormat="1" ht="21" customHeight="1" thickBot="1">
      <c r="B25" s="183" t="s">
        <v>363</v>
      </c>
      <c r="D25" s="184">
        <v>555</v>
      </c>
      <c r="E25" s="184">
        <v>857</v>
      </c>
      <c r="F25" s="184">
        <v>814</v>
      </c>
    </row>
    <row r="26" spans="1:6" ht="21" customHeight="1" thickBot="1">
      <c r="B26" s="179" t="s">
        <v>463</v>
      </c>
      <c r="D26" s="141">
        <v>-23</v>
      </c>
      <c r="E26" s="141">
        <v>-23</v>
      </c>
      <c r="F26" s="141">
        <v>-23</v>
      </c>
    </row>
    <row r="27" spans="1:6" s="151" customFormat="1" ht="21" customHeight="1" thickBot="1">
      <c r="B27" s="183" t="s">
        <v>365</v>
      </c>
      <c r="D27" s="184">
        <v>532</v>
      </c>
      <c r="E27" s="184">
        <v>834</v>
      </c>
      <c r="F27" s="184">
        <v>791</v>
      </c>
    </row>
    <row r="28" spans="1:6" ht="21" customHeight="1">
      <c r="B28" s="185"/>
      <c r="C28" s="9"/>
      <c r="D28" s="186"/>
      <c r="E28" s="186"/>
      <c r="F28" s="143"/>
    </row>
    <row r="29" spans="1:6" ht="21" customHeight="1" thickBot="1">
      <c r="B29" s="187" t="s">
        <v>366</v>
      </c>
      <c r="D29" s="145">
        <v>720</v>
      </c>
      <c r="E29" s="145">
        <v>844</v>
      </c>
      <c r="F29" s="145">
        <v>998</v>
      </c>
    </row>
    <row r="30" spans="1:6" ht="21" customHeight="1" thickBot="1">
      <c r="B30" s="183" t="s">
        <v>358</v>
      </c>
      <c r="D30" s="188">
        <v>73.900000000000006</v>
      </c>
      <c r="E30" s="188">
        <v>98.8</v>
      </c>
      <c r="F30" s="188">
        <v>79.2</v>
      </c>
    </row>
    <row r="32" spans="1:6">
      <c r="A32" s="95" t="s">
        <v>21</v>
      </c>
    </row>
    <row r="33" spans="1:7">
      <c r="A33" s="799" t="s">
        <v>596</v>
      </c>
      <c r="B33" s="799"/>
      <c r="C33" s="799"/>
      <c r="D33" s="799"/>
      <c r="E33" s="799"/>
      <c r="F33" s="799"/>
      <c r="G33" s="135"/>
    </row>
    <row r="34" spans="1:7">
      <c r="A34" s="796" t="s">
        <v>583</v>
      </c>
      <c r="B34" s="796"/>
      <c r="C34" s="796"/>
      <c r="D34" s="796"/>
      <c r="E34" s="796"/>
      <c r="F34" s="796"/>
      <c r="G34" s="190"/>
    </row>
  </sheetData>
  <mergeCells count="2">
    <mergeCell ref="A33:F33"/>
    <mergeCell ref="A34:F3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40"/>
  <sheetViews>
    <sheetView zoomScale="80" zoomScaleNormal="80" workbookViewId="0">
      <selection activeCell="L29" sqref="L29"/>
    </sheetView>
  </sheetViews>
  <sheetFormatPr defaultRowHeight="16.5"/>
  <cols>
    <col min="1" max="1" width="9.140625" style="2" customWidth="1"/>
    <col min="2" max="2" width="37.85546875" style="38" customWidth="1"/>
    <col min="3" max="3" width="5" style="2" customWidth="1"/>
    <col min="4" max="9" width="24.7109375" style="2" customWidth="1"/>
    <col min="10" max="16384" width="9.140625" style="2"/>
  </cols>
  <sheetData>
    <row r="1" spans="1:11" ht="20.25">
      <c r="A1" s="1" t="s">
        <v>323</v>
      </c>
      <c r="D1" s="191"/>
    </row>
    <row r="2" spans="1:11" ht="20.25">
      <c r="A2" s="1"/>
      <c r="B2" s="2"/>
      <c r="E2" s="158"/>
      <c r="F2" s="158"/>
      <c r="G2" s="3"/>
    </row>
    <row r="3" spans="1:11" ht="20.25">
      <c r="A3" s="1" t="s">
        <v>618</v>
      </c>
      <c r="B3" s="2"/>
      <c r="E3" s="158"/>
      <c r="F3" s="158"/>
      <c r="G3" s="3"/>
    </row>
    <row r="4" spans="1:11" ht="21" thickBot="1">
      <c r="A4" s="1"/>
      <c r="B4" s="2"/>
      <c r="E4" s="158"/>
      <c r="F4" s="158"/>
      <c r="G4" s="3"/>
    </row>
    <row r="5" spans="1:11" s="194" customFormat="1" ht="57" customHeight="1" thickTop="1" thickBot="1">
      <c r="A5" s="192"/>
      <c r="B5" s="193" t="s">
        <v>619</v>
      </c>
      <c r="C5" s="2"/>
      <c r="D5" s="189" t="s">
        <v>52</v>
      </c>
      <c r="E5" s="189" t="s">
        <v>4</v>
      </c>
      <c r="F5" s="189" t="s">
        <v>759</v>
      </c>
      <c r="G5" s="189" t="s">
        <v>59</v>
      </c>
      <c r="H5" s="189" t="s">
        <v>60</v>
      </c>
      <c r="I5" s="189" t="s">
        <v>63</v>
      </c>
    </row>
    <row r="6" spans="1:11" s="194" customFormat="1" ht="30.75" customHeight="1" thickTop="1">
      <c r="A6" s="192"/>
      <c r="B6" s="195" t="s">
        <v>446</v>
      </c>
      <c r="C6" s="2"/>
      <c r="D6" s="711">
        <v>649</v>
      </c>
      <c r="E6" s="712">
        <v>0</v>
      </c>
      <c r="F6" s="713">
        <v>-78</v>
      </c>
      <c r="G6" s="713">
        <v>2</v>
      </c>
      <c r="H6" s="713">
        <v>-36</v>
      </c>
      <c r="I6" s="196">
        <f>SUM(D6:H6)</f>
        <v>537</v>
      </c>
      <c r="K6" s="197"/>
    </row>
    <row r="7" spans="1:11" s="194" customFormat="1" ht="30.75" customHeight="1">
      <c r="A7" s="192"/>
      <c r="B7" s="198" t="s">
        <v>760</v>
      </c>
      <c r="C7" s="2"/>
      <c r="D7" s="714">
        <v>167</v>
      </c>
      <c r="E7" s="715">
        <v>291</v>
      </c>
      <c r="F7" s="716">
        <v>16</v>
      </c>
      <c r="G7" s="716">
        <v>34</v>
      </c>
      <c r="H7" s="716">
        <v>123</v>
      </c>
      <c r="I7" s="199">
        <f t="shared" ref="I7:I10" si="0">SUM(D7:H7)</f>
        <v>631</v>
      </c>
      <c r="K7" s="197"/>
    </row>
    <row r="8" spans="1:11" s="194" customFormat="1" ht="30.75" customHeight="1">
      <c r="A8" s="192"/>
      <c r="B8" s="198" t="s">
        <v>556</v>
      </c>
      <c r="C8" s="2"/>
      <c r="D8" s="714">
        <v>96</v>
      </c>
      <c r="E8" s="715">
        <v>34</v>
      </c>
      <c r="F8" s="716">
        <v>-27</v>
      </c>
      <c r="G8" s="716">
        <v>47</v>
      </c>
      <c r="H8" s="716">
        <v>7</v>
      </c>
      <c r="I8" s="199">
        <f t="shared" si="0"/>
        <v>157</v>
      </c>
    </row>
    <row r="9" spans="1:11" s="194" customFormat="1" ht="30.75" customHeight="1">
      <c r="A9" s="192"/>
      <c r="B9" s="198" t="s">
        <v>56</v>
      </c>
      <c r="C9" s="2"/>
      <c r="D9" s="714">
        <v>-24</v>
      </c>
      <c r="E9" s="715">
        <v>0</v>
      </c>
      <c r="F9" s="715">
        <v>0</v>
      </c>
      <c r="G9" s="715">
        <v>0</v>
      </c>
      <c r="H9" s="715">
        <v>0</v>
      </c>
      <c r="I9" s="199">
        <f t="shared" si="0"/>
        <v>-24</v>
      </c>
      <c r="K9" s="197"/>
    </row>
    <row r="10" spans="1:11" s="194" customFormat="1" ht="30.75" customHeight="1" thickBot="1">
      <c r="A10" s="192"/>
      <c r="B10" s="198" t="s">
        <v>57</v>
      </c>
      <c r="C10" s="2"/>
      <c r="D10" s="717">
        <v>-71</v>
      </c>
      <c r="E10" s="718">
        <v>0</v>
      </c>
      <c r="F10" s="718">
        <v>0</v>
      </c>
      <c r="G10" s="718">
        <v>0</v>
      </c>
      <c r="H10" s="718">
        <v>0</v>
      </c>
      <c r="I10" s="200">
        <f t="shared" si="0"/>
        <v>-71</v>
      </c>
      <c r="K10" s="197"/>
    </row>
    <row r="11" spans="1:11" s="194" customFormat="1" ht="30.75" customHeight="1" thickTop="1" thickBot="1">
      <c r="A11" s="192"/>
      <c r="B11" s="201" t="s">
        <v>136</v>
      </c>
      <c r="C11" s="2"/>
      <c r="D11" s="202">
        <f>SUM(D6:D10)</f>
        <v>817</v>
      </c>
      <c r="E11" s="203">
        <f t="shared" ref="E11:H11" si="1">SUM(E6:E10)</f>
        <v>325</v>
      </c>
      <c r="F11" s="204">
        <f t="shared" si="1"/>
        <v>-89</v>
      </c>
      <c r="G11" s="204">
        <f t="shared" si="1"/>
        <v>83</v>
      </c>
      <c r="H11" s="204">
        <f t="shared" si="1"/>
        <v>94</v>
      </c>
      <c r="I11" s="205">
        <f>SUM(I6:I10)</f>
        <v>1230</v>
      </c>
      <c r="J11" s="710"/>
      <c r="K11" s="197"/>
    </row>
    <row r="12" spans="1:11" ht="21" thickTop="1">
      <c r="A12" s="1"/>
      <c r="B12" s="206"/>
      <c r="D12" s="207"/>
      <c r="E12" s="207"/>
      <c r="F12" s="207"/>
      <c r="G12" s="207"/>
      <c r="H12" s="207"/>
    </row>
    <row r="13" spans="1:11" s="194" customFormat="1">
      <c r="A13" s="192"/>
      <c r="B13" s="192"/>
      <c r="C13" s="192"/>
      <c r="D13" s="192"/>
      <c r="E13" s="192"/>
      <c r="F13" s="192"/>
      <c r="G13" s="192"/>
      <c r="H13" s="192"/>
      <c r="I13" s="208"/>
    </row>
    <row r="14" spans="1:11" s="194" customFormat="1">
      <c r="A14" s="192"/>
      <c r="B14" s="192"/>
      <c r="C14" s="192"/>
      <c r="D14" s="192"/>
      <c r="E14" s="192"/>
      <c r="F14" s="192"/>
      <c r="G14" s="192"/>
      <c r="H14" s="192"/>
      <c r="I14" s="208"/>
    </row>
    <row r="15" spans="1:11" s="194" customFormat="1" ht="20.25">
      <c r="A15" s="1" t="s">
        <v>580</v>
      </c>
      <c r="B15" s="192"/>
      <c r="C15" s="192"/>
      <c r="D15" s="192"/>
      <c r="E15" s="192"/>
      <c r="F15" s="192"/>
      <c r="G15" s="192"/>
      <c r="H15" s="192"/>
      <c r="I15" s="208"/>
    </row>
    <row r="16" spans="1:11" s="194" customFormat="1" ht="17.25" thickBot="1">
      <c r="A16" s="192"/>
      <c r="B16" s="192"/>
      <c r="C16" s="192"/>
      <c r="D16" s="192"/>
      <c r="E16" s="192"/>
      <c r="F16" s="192"/>
      <c r="G16" s="192"/>
      <c r="H16" s="192"/>
      <c r="I16" s="208"/>
    </row>
    <row r="17" spans="1:9" s="194" customFormat="1" ht="45.75" customHeight="1" thickTop="1" thickBot="1">
      <c r="A17" s="192"/>
      <c r="B17" s="193" t="s">
        <v>400</v>
      </c>
      <c r="C17" s="2"/>
      <c r="D17" s="189" t="s">
        <v>52</v>
      </c>
      <c r="E17" s="189" t="s">
        <v>4</v>
      </c>
      <c r="F17" s="189" t="s">
        <v>58</v>
      </c>
      <c r="G17" s="189" t="s">
        <v>59</v>
      </c>
      <c r="H17" s="189" t="s">
        <v>60</v>
      </c>
      <c r="I17" s="189" t="s">
        <v>63</v>
      </c>
    </row>
    <row r="18" spans="1:9" s="194" customFormat="1" ht="30.75" customHeight="1" thickTop="1">
      <c r="A18" s="192"/>
      <c r="B18" s="195" t="s">
        <v>761</v>
      </c>
      <c r="C18" s="2"/>
      <c r="D18" s="209">
        <v>495</v>
      </c>
      <c r="E18" s="210" t="s">
        <v>123</v>
      </c>
      <c r="F18" s="211">
        <v>-52</v>
      </c>
      <c r="G18" s="211">
        <v>-12</v>
      </c>
      <c r="H18" s="712">
        <v>0</v>
      </c>
      <c r="I18" s="196">
        <v>431</v>
      </c>
    </row>
    <row r="19" spans="1:9" s="194" customFormat="1" ht="30.75" customHeight="1">
      <c r="A19" s="192"/>
      <c r="B19" s="198" t="s">
        <v>760</v>
      </c>
      <c r="C19" s="2"/>
      <c r="D19" s="212">
        <v>137</v>
      </c>
      <c r="E19" s="213">
        <v>216</v>
      </c>
      <c r="F19" s="214">
        <v>-19</v>
      </c>
      <c r="G19" s="214">
        <v>4</v>
      </c>
      <c r="H19" s="214">
        <v>370</v>
      </c>
      <c r="I19" s="199">
        <v>708</v>
      </c>
    </row>
    <row r="20" spans="1:9" s="194" customFormat="1" ht="30.75" customHeight="1">
      <c r="A20" s="192"/>
      <c r="B20" s="198" t="s">
        <v>556</v>
      </c>
      <c r="C20" s="2"/>
      <c r="D20" s="212">
        <v>123</v>
      </c>
      <c r="E20" s="213">
        <v>40</v>
      </c>
      <c r="F20" s="214">
        <v>-19</v>
      </c>
      <c r="G20" s="214">
        <v>-33</v>
      </c>
      <c r="H20" s="214">
        <v>-2</v>
      </c>
      <c r="I20" s="199">
        <v>109</v>
      </c>
    </row>
    <row r="21" spans="1:9" s="194" customFormat="1" ht="30.75" customHeight="1">
      <c r="A21" s="192"/>
      <c r="B21" s="198" t="s">
        <v>56</v>
      </c>
      <c r="C21" s="2"/>
      <c r="D21" s="212">
        <v>6</v>
      </c>
      <c r="E21" s="213" t="s">
        <v>123</v>
      </c>
      <c r="F21" s="214" t="s">
        <v>123</v>
      </c>
      <c r="G21" s="214" t="s">
        <v>123</v>
      </c>
      <c r="H21" s="214" t="s">
        <v>123</v>
      </c>
      <c r="I21" s="199">
        <v>6</v>
      </c>
    </row>
    <row r="22" spans="1:9" s="194" customFormat="1" ht="30.75" customHeight="1" thickBot="1">
      <c r="A22" s="192"/>
      <c r="B22" s="198" t="s">
        <v>57</v>
      </c>
      <c r="C22" s="2"/>
      <c r="D22" s="215">
        <v>-55</v>
      </c>
      <c r="E22" s="216" t="s">
        <v>123</v>
      </c>
      <c r="F22" s="217" t="s">
        <v>123</v>
      </c>
      <c r="G22" s="217" t="s">
        <v>123</v>
      </c>
      <c r="H22" s="217" t="s">
        <v>123</v>
      </c>
      <c r="I22" s="200">
        <v>-55</v>
      </c>
    </row>
    <row r="23" spans="1:9" s="194" customFormat="1" ht="30.75" customHeight="1" thickTop="1" thickBot="1">
      <c r="A23" s="192"/>
      <c r="B23" s="201" t="s">
        <v>136</v>
      </c>
      <c r="C23" s="2"/>
      <c r="D23" s="202">
        <v>706</v>
      </c>
      <c r="E23" s="203">
        <v>256</v>
      </c>
      <c r="F23" s="204">
        <v>-90</v>
      </c>
      <c r="G23" s="204">
        <v>-41</v>
      </c>
      <c r="H23" s="204">
        <v>368</v>
      </c>
      <c r="I23" s="205">
        <v>1199</v>
      </c>
    </row>
    <row r="24" spans="1:9" s="194" customFormat="1" ht="17.25" thickTop="1">
      <c r="A24" s="192"/>
      <c r="B24" s="192"/>
      <c r="C24" s="192"/>
      <c r="D24" s="192"/>
      <c r="E24" s="192"/>
      <c r="F24" s="192"/>
      <c r="G24" s="192"/>
      <c r="H24" s="192"/>
      <c r="I24" s="208"/>
    </row>
    <row r="25" spans="1:9" s="194" customFormat="1">
      <c r="A25" s="192"/>
      <c r="B25" s="192"/>
      <c r="C25" s="192"/>
      <c r="D25" s="192"/>
      <c r="E25" s="192"/>
      <c r="F25" s="192"/>
      <c r="G25" s="192"/>
      <c r="H25" s="192"/>
      <c r="I25" s="208"/>
    </row>
    <row r="26" spans="1:9" s="194" customFormat="1">
      <c r="A26" s="192"/>
      <c r="B26" s="192"/>
      <c r="C26" s="192"/>
      <c r="D26" s="192"/>
      <c r="E26" s="192"/>
      <c r="F26" s="192"/>
      <c r="G26" s="192"/>
      <c r="H26" s="192"/>
      <c r="I26" s="208"/>
    </row>
    <row r="27" spans="1:9" s="194" customFormat="1">
      <c r="A27" s="192"/>
      <c r="B27" s="192"/>
      <c r="C27" s="192"/>
      <c r="D27" s="192"/>
      <c r="E27" s="192"/>
      <c r="F27" s="192"/>
      <c r="G27" s="192"/>
      <c r="H27" s="192"/>
      <c r="I27" s="208"/>
    </row>
    <row r="28" spans="1:9" s="194" customFormat="1">
      <c r="A28" s="192"/>
      <c r="B28" s="192"/>
      <c r="C28" s="192"/>
      <c r="D28" s="192"/>
      <c r="E28" s="192"/>
      <c r="F28" s="192"/>
      <c r="G28" s="192"/>
      <c r="H28" s="192"/>
      <c r="I28" s="208"/>
    </row>
    <row r="29" spans="1:9">
      <c r="B29" s="2"/>
    </row>
    <row r="30" spans="1:9">
      <c r="B30" s="2"/>
    </row>
    <row r="31" spans="1:9">
      <c r="B31" s="2"/>
    </row>
    <row r="32" spans="1:9">
      <c r="B32" s="2"/>
    </row>
    <row r="33" spans="2:2">
      <c r="B33" s="2"/>
    </row>
    <row r="34" spans="2:2">
      <c r="B34" s="2"/>
    </row>
    <row r="35" spans="2:2">
      <c r="B35" s="2"/>
    </row>
    <row r="36" spans="2:2">
      <c r="B36" s="2"/>
    </row>
    <row r="37" spans="2:2">
      <c r="B37" s="2"/>
    </row>
    <row r="38" spans="2:2">
      <c r="B38" s="2"/>
    </row>
    <row r="39" spans="2:2">
      <c r="B39" s="2"/>
    </row>
    <row r="40" spans="2:2">
      <c r="B40"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Contents</vt:lpstr>
      <vt:lpstr>1 - Cash Generation</vt:lpstr>
      <vt:lpstr>2 - Cash target rec</vt:lpstr>
      <vt:lpstr>3 - HoldCo cashflow</vt:lpstr>
      <vt:lpstr>4 - Sources &amp; uses</vt:lpstr>
      <vt:lpstr>5 - Long-term free cash</vt:lpstr>
      <vt:lpstr>6a - IFRS IP format (historic)</vt:lpstr>
      <vt:lpstr>6b - IFRS IP format (2020+)</vt:lpstr>
      <vt:lpstr>7a - Operating profit analysis</vt:lpstr>
      <vt:lpstr>7b - Operating profit drivers</vt:lpstr>
      <vt:lpstr>8 - Management Actions</vt:lpstr>
      <vt:lpstr>9 - PGH Solvency</vt:lpstr>
      <vt:lpstr>10 - LifeCo Free Surplus</vt:lpstr>
      <vt:lpstr>11 - SCR breakdown</vt:lpstr>
      <vt:lpstr>12 - Sensitivities</vt:lpstr>
      <vt:lpstr>13a - AUA &amp; flows</vt:lpstr>
      <vt:lpstr>13b - AUA &amp; Flows (FY 2020+)</vt:lpstr>
      <vt:lpstr>14 - AUA by fund</vt:lpstr>
      <vt:lpstr>15a - New business (historic)</vt:lpstr>
      <vt:lpstr>15b - New business (2020+)</vt:lpstr>
      <vt:lpstr>16 - Asset data</vt:lpstr>
      <vt:lpstr>17 - Debt exposure country</vt:lpstr>
      <vt:lpstr>18 - Credit rating debt</vt:lpstr>
      <vt:lpstr>19 - Sh Debt by sector</vt:lpstr>
      <vt:lpstr>20 - Illiquids</vt:lpstr>
      <vt:lpstr>21 - Leverage</vt:lpstr>
      <vt:lpstr>22 - Dividends</vt:lpstr>
      <vt:lpstr>23 - Acqs</vt:lpstr>
      <vt:lpstr>24 - SH debt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2013-10-02T11:02:27Z</dcterms:created>
  <dcterms:modified xsi:type="dcterms:W3CDTF">2022-03-15T17:26:49Z</dcterms:modified>
</cp:coreProperties>
</file>